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autoCompressPictures="0"/>
  <mc:AlternateContent xmlns:mc="http://schemas.openxmlformats.org/markup-compatibility/2006">
    <mc:Choice Requires="x15">
      <x15ac:absPath xmlns:x15ac="http://schemas.microsoft.com/office/spreadsheetml/2010/11/ac" url="G:\ACA Filings\"/>
    </mc:Choice>
  </mc:AlternateContent>
  <xr:revisionPtr revIDLastSave="0" documentId="13_ncr:1_{623BAB20-E5B5-41B9-909D-343F8ADFD4F6}" xr6:coauthVersionLast="47" xr6:coauthVersionMax="47" xr10:uidLastSave="{00000000-0000-0000-0000-000000000000}"/>
  <bookViews>
    <workbookView xWindow="-120" yWindow="-120" windowWidth="29040" windowHeight="15840" tabRatio="500" xr2:uid="{00000000-000D-0000-FFFF-FFFF00000000}"/>
  </bookViews>
  <sheets>
    <sheet name="Part III Actuarial Data" sheetId="6" r:id="rId1"/>
    <sheet name="Rating Area" sheetId="9" r:id="rId2"/>
    <sheet name="Enrollment assumptions" sheetId="10" r:id="rId3"/>
    <sheet name="Risk adjustment PMPM" sheetId="8" r:id="rId4"/>
    <sheet name="CSR Load" sheetId="7" r:id="rId5"/>
  </sheets>
  <definedNames>
    <definedName name="_xlnm.Print_Area" localSheetId="0">'Part III Actuarial Data'!$A$2:$O$213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1" i="6" l="1"/>
  <c r="K111" i="6"/>
  <c r="C111" i="6"/>
  <c r="D111" i="6"/>
  <c r="J97" i="6"/>
  <c r="K97" i="6"/>
  <c r="C97" i="6"/>
  <c r="D97" i="6"/>
  <c r="D204" i="6"/>
  <c r="C197" i="6"/>
  <c r="D197" i="6"/>
  <c r="E197" i="6"/>
  <c r="F197" i="6"/>
  <c r="G197" i="6"/>
  <c r="H197" i="6"/>
  <c r="I197" i="6"/>
  <c r="J197" i="6"/>
  <c r="K197" i="6"/>
  <c r="L197" i="6"/>
  <c r="M197" i="6"/>
  <c r="N197" i="6"/>
  <c r="B197" i="6"/>
  <c r="D7" i="9"/>
  <c r="D8" i="9"/>
  <c r="D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6" i="9"/>
  <c r="P172" i="6"/>
  <c r="H177" i="6"/>
  <c r="H175" i="6"/>
  <c r="G172" i="6"/>
  <c r="H168" i="6"/>
  <c r="H169" i="6"/>
  <c r="H170" i="6"/>
  <c r="H171" i="6"/>
  <c r="H167" i="6"/>
  <c r="B226" i="6"/>
  <c r="B228" i="6" s="1"/>
  <c r="B233" i="6" s="1"/>
  <c r="B234" i="6" s="1"/>
  <c r="I208" i="6"/>
  <c r="H208" i="6"/>
  <c r="G208" i="6"/>
  <c r="I206" i="6"/>
  <c r="H206" i="6"/>
  <c r="G206" i="6"/>
  <c r="K110" i="6"/>
  <c r="J110" i="6"/>
  <c r="I110" i="6"/>
  <c r="K106" i="6"/>
  <c r="J106" i="6"/>
  <c r="I106" i="6"/>
  <c r="K96" i="6"/>
  <c r="J96" i="6"/>
  <c r="I96" i="6"/>
  <c r="K92" i="6"/>
  <c r="J92" i="6"/>
  <c r="I92" i="6"/>
  <c r="I97" i="6" l="1"/>
  <c r="I111" i="6"/>
  <c r="B235" i="6"/>
  <c r="D215" i="6" l="1"/>
  <c r="C215" i="6"/>
  <c r="B215" i="6"/>
  <c r="G138" i="6" l="1"/>
  <c r="G137" i="6"/>
  <c r="G136" i="6"/>
  <c r="G135" i="6"/>
  <c r="G134" i="6"/>
  <c r="G133" i="6"/>
  <c r="G132" i="6"/>
  <c r="G131" i="6"/>
  <c r="G130" i="6"/>
  <c r="G129" i="6"/>
  <c r="G128" i="6"/>
  <c r="G127" i="6"/>
  <c r="G126" i="6"/>
  <c r="G125" i="6"/>
  <c r="G124" i="6"/>
  <c r="G123" i="6"/>
  <c r="G122" i="6"/>
  <c r="G121" i="6"/>
  <c r="F138" i="6"/>
  <c r="F137" i="6"/>
  <c r="F136" i="6"/>
  <c r="F135" i="6"/>
  <c r="F134" i="6"/>
  <c r="F133" i="6"/>
  <c r="F132" i="6"/>
  <c r="F131" i="6"/>
  <c r="F130" i="6"/>
  <c r="F129" i="6"/>
  <c r="F128" i="6"/>
  <c r="F127" i="6"/>
  <c r="G150" i="6"/>
  <c r="F150" i="6"/>
  <c r="E150" i="6"/>
  <c r="G149" i="6"/>
  <c r="F149" i="6"/>
  <c r="E149" i="6"/>
  <c r="G148" i="6"/>
  <c r="F148" i="6"/>
  <c r="E148" i="6"/>
  <c r="G147" i="6"/>
  <c r="F147" i="6"/>
  <c r="E147" i="6"/>
  <c r="G146" i="6"/>
  <c r="F146" i="6"/>
  <c r="E146" i="6"/>
  <c r="G145" i="6"/>
  <c r="F145" i="6"/>
  <c r="E145" i="6"/>
  <c r="G144" i="6"/>
  <c r="F144" i="6"/>
  <c r="E144" i="6"/>
  <c r="G143" i="6"/>
  <c r="F143" i="6"/>
  <c r="E143" i="6"/>
  <c r="G142" i="6"/>
  <c r="F142" i="6"/>
  <c r="E142" i="6"/>
  <c r="G141" i="6"/>
  <c r="F141" i="6"/>
  <c r="E141" i="6"/>
  <c r="G140" i="6"/>
  <c r="F140" i="6"/>
  <c r="E140" i="6"/>
  <c r="G139" i="6"/>
  <c r="F139" i="6"/>
  <c r="E139" i="6"/>
  <c r="F151" i="6"/>
  <c r="G151" i="6"/>
  <c r="E151" i="6"/>
  <c r="B150" i="6"/>
  <c r="B149" i="6" s="1"/>
  <c r="B148" i="6" s="1"/>
  <c r="B147" i="6" s="1"/>
  <c r="B146" i="6" s="1"/>
  <c r="B145" i="6" s="1"/>
  <c r="B144" i="6" s="1"/>
  <c r="B143" i="6" s="1"/>
  <c r="B142" i="6" s="1"/>
  <c r="K146" i="6"/>
  <c r="K145" i="6"/>
  <c r="K144" i="6"/>
  <c r="K143" i="6"/>
  <c r="K147" i="6"/>
  <c r="K148" i="6"/>
  <c r="K149" i="6"/>
  <c r="K150" i="6"/>
  <c r="N149" i="6" l="1"/>
  <c r="N150" i="6"/>
  <c r="N148" i="6"/>
  <c r="B141" i="6"/>
  <c r="B140" i="6" s="1"/>
  <c r="B139" i="6" s="1"/>
  <c r="B138" i="6" s="1"/>
  <c r="B137" i="6" s="1"/>
  <c r="B136" i="6" s="1"/>
  <c r="B135" i="6" s="1"/>
  <c r="B134" i="6" s="1"/>
  <c r="B133" i="6" s="1"/>
  <c r="B132" i="6" s="1"/>
  <c r="B131" i="6" s="1"/>
  <c r="K132" i="6"/>
  <c r="K133" i="6"/>
  <c r="K134" i="6"/>
  <c r="K135" i="6"/>
  <c r="K136" i="6"/>
  <c r="K137" i="6"/>
  <c r="K138" i="6"/>
  <c r="K139" i="6"/>
  <c r="K140" i="6"/>
  <c r="K141" i="6"/>
  <c r="K142" i="6"/>
  <c r="N147" i="6" s="1"/>
  <c r="K151" i="6"/>
  <c r="N151" i="6" s="1"/>
  <c r="M148" i="6" l="1"/>
  <c r="N143" i="6"/>
  <c r="N138" i="6"/>
  <c r="N146" i="6"/>
  <c r="N144" i="6"/>
  <c r="N141" i="6"/>
  <c r="M144" i="6"/>
  <c r="N142" i="6"/>
  <c r="N145" i="6"/>
  <c r="N140" i="6"/>
  <c r="M143" i="6"/>
  <c r="N139" i="6"/>
  <c r="M146" i="6"/>
  <c r="N137" i="6"/>
  <c r="M145" i="6"/>
  <c r="M150" i="6"/>
  <c r="M147" i="6"/>
  <c r="M149" i="6"/>
  <c r="M151" i="6"/>
  <c r="A81" i="6"/>
  <c r="B106" i="6" l="1"/>
  <c r="D110" i="6"/>
  <c r="C110" i="6"/>
  <c r="B110" i="6"/>
  <c r="F109" i="6"/>
  <c r="E109" i="6"/>
  <c r="F108" i="6"/>
  <c r="E108" i="6"/>
  <c r="D106" i="6"/>
  <c r="C106" i="6"/>
  <c r="B92" i="6"/>
  <c r="C92" i="6"/>
  <c r="D92" i="6"/>
  <c r="D96" i="6"/>
  <c r="C96" i="6"/>
  <c r="B96" i="6"/>
  <c r="F95" i="6"/>
  <c r="E95" i="6"/>
  <c r="F94" i="6"/>
  <c r="E94" i="6"/>
  <c r="E106" i="6" l="1"/>
  <c r="E92" i="6"/>
  <c r="B111" i="6"/>
  <c r="F96" i="6"/>
  <c r="F110" i="6"/>
  <c r="F92" i="6"/>
  <c r="F106" i="6"/>
  <c r="E110" i="6"/>
  <c r="B97" i="6"/>
  <c r="E96" i="6"/>
  <c r="D115" i="6" l="1"/>
  <c r="K115" i="6"/>
  <c r="A80" i="6" l="1"/>
  <c r="A79" i="6"/>
  <c r="A78" i="6"/>
  <c r="K116" i="6" l="1"/>
  <c r="K117" i="6"/>
  <c r="K118" i="6"/>
  <c r="K119" i="6"/>
  <c r="K120" i="6"/>
  <c r="K121" i="6"/>
  <c r="K122" i="6"/>
  <c r="K123" i="6"/>
  <c r="K124" i="6"/>
  <c r="K125" i="6"/>
  <c r="K126" i="6"/>
  <c r="K127" i="6"/>
  <c r="K128" i="6"/>
  <c r="K129" i="6"/>
  <c r="K130" i="6"/>
  <c r="K131" i="6"/>
  <c r="N123" i="6" l="1"/>
  <c r="L144" i="6"/>
  <c r="L142" i="6"/>
  <c r="N133" i="6"/>
  <c r="M136" i="6"/>
  <c r="M142" i="6"/>
  <c r="N136" i="6"/>
  <c r="L140" i="6"/>
  <c r="N131" i="6"/>
  <c r="M134" i="6"/>
  <c r="M140" i="6"/>
  <c r="N134" i="6"/>
  <c r="M133" i="6"/>
  <c r="N130" i="6"/>
  <c r="L139" i="6"/>
  <c r="M139" i="6"/>
  <c r="M132" i="6"/>
  <c r="N129" i="6"/>
  <c r="L150" i="6"/>
  <c r="M138" i="6"/>
  <c r="N128" i="6"/>
  <c r="M131" i="6"/>
  <c r="M137" i="6"/>
  <c r="L149" i="6"/>
  <c r="M130" i="6"/>
  <c r="N127" i="6"/>
  <c r="L148" i="6"/>
  <c r="N126" i="6"/>
  <c r="M129" i="6"/>
  <c r="L147" i="6"/>
  <c r="N125" i="6"/>
  <c r="M128" i="6"/>
  <c r="L146" i="6"/>
  <c r="N124" i="6"/>
  <c r="L145" i="6"/>
  <c r="M127" i="6"/>
  <c r="N122" i="6"/>
  <c r="L143" i="6"/>
  <c r="N132" i="6"/>
  <c r="L141" i="6"/>
  <c r="M135" i="6"/>
  <c r="M141" i="6"/>
  <c r="N135" i="6"/>
  <c r="N121" i="6"/>
  <c r="L151" i="6"/>
  <c r="B130" i="6"/>
  <c r="B129" i="6" s="1"/>
  <c r="B128" i="6" s="1"/>
  <c r="B127" i="6" s="1"/>
  <c r="B126" i="6" s="1"/>
  <c r="B125" i="6" s="1"/>
  <c r="B124" i="6" s="1"/>
  <c r="B123" i="6" s="1"/>
  <c r="B122" i="6" s="1"/>
  <c r="B121" i="6" s="1"/>
  <c r="B120" i="6" s="1"/>
  <c r="B119" i="6" s="1"/>
  <c r="B118" i="6" s="1"/>
  <c r="B117" i="6" s="1"/>
  <c r="B116" i="6" s="1"/>
  <c r="M117" i="6" l="1"/>
  <c r="N117" i="6"/>
  <c r="F102" i="6"/>
  <c r="E102" i="6"/>
  <c r="F88" i="6"/>
  <c r="E88" i="6"/>
  <c r="C208" i="6" l="1"/>
  <c r="B208" i="6"/>
  <c r="C206" i="6"/>
  <c r="B206" i="6"/>
  <c r="D207" i="6"/>
  <c r="D205" i="6"/>
  <c r="D208" i="6" l="1"/>
  <c r="D206" i="6"/>
  <c r="C163" i="6"/>
  <c r="D54" i="6" l="1"/>
  <c r="D53" i="6"/>
  <c r="D52" i="6"/>
  <c r="B18" i="6" l="1"/>
  <c r="D58" i="6" s="1"/>
  <c r="D56" i="6" l="1"/>
  <c r="D55" i="6"/>
  <c r="D51" i="6"/>
  <c r="D50" i="6"/>
  <c r="D49" i="6"/>
  <c r="D48" i="6"/>
  <c r="D47" i="6"/>
  <c r="D46" i="6"/>
  <c r="D45" i="6"/>
  <c r="D44" i="6"/>
  <c r="D43" i="6"/>
  <c r="D42" i="6"/>
  <c r="D41" i="6"/>
  <c r="D40" i="6"/>
  <c r="D39" i="6"/>
  <c r="D38" i="6"/>
  <c r="D37" i="6"/>
  <c r="D36" i="6"/>
  <c r="D35" i="6"/>
  <c r="D34" i="6"/>
  <c r="D33" i="6"/>
  <c r="D57" i="6" l="1"/>
  <c r="D32" i="6"/>
  <c r="K177" i="6" l="1"/>
  <c r="K175" i="6"/>
  <c r="K171" i="6"/>
  <c r="K170" i="6"/>
  <c r="K169" i="6"/>
  <c r="K168" i="6"/>
  <c r="K167" i="6"/>
  <c r="F105" i="6"/>
  <c r="F104" i="6"/>
  <c r="F103" i="6"/>
  <c r="F101" i="6"/>
  <c r="F100" i="6"/>
  <c r="E105" i="6"/>
  <c r="E104" i="6"/>
  <c r="E103" i="6"/>
  <c r="E101" i="6"/>
  <c r="E100" i="6"/>
  <c r="F91" i="6"/>
  <c r="F90" i="6"/>
  <c r="F89" i="6"/>
  <c r="F87" i="6"/>
  <c r="F86" i="6"/>
  <c r="E91" i="6"/>
  <c r="E90" i="6"/>
  <c r="E89" i="6"/>
  <c r="E87" i="6"/>
  <c r="E86" i="6"/>
  <c r="B163" i="6"/>
  <c r="O167" i="6" l="1"/>
  <c r="O168" i="6"/>
  <c r="O169" i="6"/>
  <c r="O170" i="6"/>
  <c r="O171" i="6"/>
  <c r="D172" i="6"/>
  <c r="E172" i="6"/>
  <c r="F172" i="6"/>
  <c r="J172" i="6"/>
  <c r="M172" i="6"/>
  <c r="N172" i="6"/>
  <c r="H172" i="6" l="1"/>
  <c r="K172" i="6"/>
  <c r="O172" i="6"/>
  <c r="D74" i="6" l="1"/>
  <c r="C74" i="6"/>
  <c r="B74" i="6"/>
</calcChain>
</file>

<file path=xl/sharedStrings.xml><?xml version="1.0" encoding="utf-8"?>
<sst xmlns="http://schemas.openxmlformats.org/spreadsheetml/2006/main" count="388" uniqueCount="263">
  <si>
    <t>Insurance Company Name</t>
  </si>
  <si>
    <t>Proposed Effective Date</t>
  </si>
  <si>
    <t>Date of Submission</t>
  </si>
  <si>
    <t>Market Type (Individual/Small Group)</t>
  </si>
  <si>
    <t>Reinsurance</t>
  </si>
  <si>
    <t>Loss Ratio</t>
  </si>
  <si>
    <t>SERFF Filing Number</t>
  </si>
  <si>
    <t>Individual</t>
  </si>
  <si>
    <t>Small Group</t>
  </si>
  <si>
    <t>Purpose, Scope, and Reason for Rate Increase</t>
  </si>
  <si>
    <t>Proposed Overall Rate Change</t>
  </si>
  <si>
    <t>Proposed Minimum Rate Change</t>
  </si>
  <si>
    <t>Proposed Maximum Rate Change</t>
  </si>
  <si>
    <t>Annual Rate Change Distribution</t>
  </si>
  <si>
    <t>Reduction of 15.00% or more</t>
  </si>
  <si>
    <t>Reduction of 10.01% to 14.99%</t>
  </si>
  <si>
    <t>Reduction of 5.01% to 10.00%</t>
  </si>
  <si>
    <t>Increase of 0.01% to 5.00%</t>
  </si>
  <si>
    <t>Increase of 5.01% to 10.00%</t>
  </si>
  <si>
    <t>Increase of 10.01% to 14.99%</t>
  </si>
  <si>
    <t>Increase of 15.00% or more</t>
  </si>
  <si>
    <t>No Change</t>
  </si>
  <si>
    <t>Reduction of 0.01% to 5.00%</t>
  </si>
  <si>
    <t>History of Rate Changes</t>
  </si>
  <si>
    <r>
      <t xml:space="preserve">Average Annual </t>
    </r>
    <r>
      <rPr>
        <u/>
        <sz val="12"/>
        <rFont val="Arial"/>
        <family val="2"/>
      </rPr>
      <t>Proposed</t>
    </r>
    <r>
      <rPr>
        <sz val="12"/>
        <rFont val="Arial"/>
        <family val="2"/>
      </rPr>
      <t xml:space="preserve"> Rate Change</t>
    </r>
  </si>
  <si>
    <r>
      <t>Average Annual</t>
    </r>
    <r>
      <rPr>
        <u/>
        <sz val="12"/>
        <rFont val="Arial"/>
        <family val="2"/>
      </rPr>
      <t xml:space="preserve"> Approved</t>
    </r>
    <r>
      <rPr>
        <sz val="12"/>
        <rFont val="Arial"/>
        <family val="2"/>
      </rPr>
      <t xml:space="preserve"> Rate Change</t>
    </r>
  </si>
  <si>
    <t>Total</t>
  </si>
  <si>
    <t>Impacted # of Contracts</t>
  </si>
  <si>
    <t>Impacted # of Members</t>
  </si>
  <si>
    <t>Historical Totals</t>
  </si>
  <si>
    <t>Interim Time Period</t>
  </si>
  <si>
    <t>Future Year 1</t>
  </si>
  <si>
    <t xml:space="preserve">The historical time periods should represent calendar years since the inception date of the plan type through the most recent date available allowing for the appropriate amount of run-out.  
</t>
  </si>
  <si>
    <t>Historical Year 0</t>
  </si>
  <si>
    <t>Historical Year -1</t>
  </si>
  <si>
    <t>Historical Year -2</t>
  </si>
  <si>
    <t>Historical Year -3</t>
  </si>
  <si>
    <t>Historical Year -4</t>
  </si>
  <si>
    <t>Period Beginning Date</t>
  </si>
  <si>
    <t>Period Ending Date</t>
  </si>
  <si>
    <t>Time Period</t>
  </si>
  <si>
    <t>Member Months</t>
  </si>
  <si>
    <t>Incurred Claims</t>
  </si>
  <si>
    <t>Quality 
Improvement 
Expenses</t>
  </si>
  <si>
    <t>Adj Medical 
Loss Ratio</t>
  </si>
  <si>
    <t>Expected
Incurred Claims</t>
  </si>
  <si>
    <t>A-to-E 
Claims Ratio</t>
  </si>
  <si>
    <t>Adjustments 
to Earned Premium</t>
  </si>
  <si>
    <t>Earned 
Premium</t>
  </si>
  <si>
    <t>Loss 
Ratio</t>
  </si>
  <si>
    <t>Note:</t>
  </si>
  <si>
    <t>The future year should represent the 12 months immediately following the rate effective date.</t>
  </si>
  <si>
    <t>Commissions &amp; Brokers Fees</t>
  </si>
  <si>
    <t>Taxes, Licenses &amp; Fees</t>
  </si>
  <si>
    <t>Profit/Risk Margin</t>
  </si>
  <si>
    <t>PMPM from Most Recent Approved Rate Filing</t>
  </si>
  <si>
    <t>Proposed PMPM for Effective Date</t>
  </si>
  <si>
    <t>Proposed Change in PMPM Compared to Prior 12 months</t>
  </si>
  <si>
    <t>Proposed Change in PMPM Compared to Most Recently Approved Filing</t>
  </si>
  <si>
    <t>As % of Premium from Most Recent Approved Rate Filing</t>
  </si>
  <si>
    <t>Proposed As % of Premium for Effective Date</t>
  </si>
  <si>
    <t>Proposed Change in % of Premium Compared to Prior 12 months</t>
  </si>
  <si>
    <t>Proposed Change in % of Premium Compared to Most Recently Approved Filing</t>
  </si>
  <si>
    <t>Retention</t>
  </si>
  <si>
    <t>Most Recent Annual 
Financial Statement</t>
  </si>
  <si>
    <t>HIOS ID</t>
  </si>
  <si>
    <t>Solvency</t>
  </si>
  <si>
    <t>Month</t>
  </si>
  <si>
    <t>Rolling 12 Mo Trend</t>
  </si>
  <si>
    <t>Annualized Rolling 6 Mo Trend</t>
  </si>
  <si>
    <t>Annualized Rolling 3 Mo Trend</t>
  </si>
  <si>
    <t>Consumer Adjusted Premium Rate Development</t>
  </si>
  <si>
    <t>Monthly Trend Analysis Based on Experience Data Time Period</t>
  </si>
  <si>
    <t>PMPM in effect during the experience period</t>
  </si>
  <si>
    <t>As % of Premium during the experience period</t>
  </si>
  <si>
    <t>Relativity</t>
  </si>
  <si>
    <t>XXX</t>
  </si>
  <si>
    <t>RBC Ratio</t>
  </si>
  <si>
    <t>Total Adjusted Capital</t>
  </si>
  <si>
    <t>Authorized Control Level</t>
  </si>
  <si>
    <t>Explanation for differences</t>
  </si>
  <si>
    <t xml:space="preserve">Trend &amp; Projection Assumptions </t>
  </si>
  <si>
    <t>Source of Change</t>
  </si>
  <si>
    <t>Base Period Experience</t>
  </si>
  <si>
    <t>Base Period Utilization Factor</t>
  </si>
  <si>
    <t>Pricing Trend</t>
  </si>
  <si>
    <t>Morbidity Adjustment</t>
  </si>
  <si>
    <t>Risk Adjustment Recoveries</t>
  </si>
  <si>
    <t>Pent Up Demand</t>
  </si>
  <si>
    <t>Reinsurance Recoveries</t>
  </si>
  <si>
    <t>Reinsurance Premium</t>
  </si>
  <si>
    <t>Average Age Impact</t>
  </si>
  <si>
    <t>Additional EHB</t>
  </si>
  <si>
    <t>Exchange Fee</t>
  </si>
  <si>
    <t>Fixed Cost Adjustment</t>
  </si>
  <si>
    <t>SG&amp;A</t>
  </si>
  <si>
    <t>Margin</t>
  </si>
  <si>
    <t>Taxes and Fees</t>
  </si>
  <si>
    <t>Benefit Design Changes</t>
  </si>
  <si>
    <t>xxxxxx</t>
  </si>
  <si>
    <t>Total Rate Change</t>
  </si>
  <si>
    <t>Assumption</t>
  </si>
  <si>
    <t>Relationship of Proposed Rate Scale to Current Rate Scale:</t>
  </si>
  <si>
    <t>Average Annual Premium</t>
  </si>
  <si>
    <t>Before Rate Change</t>
  </si>
  <si>
    <t>After Rate Change</t>
  </si>
  <si>
    <t>Amount in SERFF's Rate Review Detail Section</t>
  </si>
  <si>
    <t>For Year</t>
  </si>
  <si>
    <t>Geography</t>
  </si>
  <si>
    <t>Tobacco</t>
  </si>
  <si>
    <t>All Other Admin Expense</t>
  </si>
  <si>
    <t>Dates</t>
  </si>
  <si>
    <t xml:space="preserve">The interim time period the time periods available in the current year.  </t>
  </si>
  <si>
    <t>xxx</t>
  </si>
  <si>
    <t>Used Induced utilization factors</t>
  </si>
  <si>
    <t>Previous filing</t>
  </si>
  <si>
    <t>Current Filing</t>
  </si>
  <si>
    <t>The change in this factor is based on the change in the morbidity assumptions between previous filing and current filing.</t>
  </si>
  <si>
    <t xml:space="preserve">The change in this factor is based on the change in the risk adjustment recoveries assumptions between previous filing and current filing. </t>
  </si>
  <si>
    <t>Provide a detailed breakdown of the average rate change from the previous approved filing by using the chart below to itemize the drivers of the average rate change.  The table should include the previous assumption, current assumption, and the resulting change.  Include additional lines as necessary.</t>
  </si>
  <si>
    <t>The change in this factor is based on the change the trend assumption in previous filing and current filing (e.g. 1.075^2 / 1.08^2 )</t>
  </si>
  <si>
    <t>e.g. previous filing experience period index rate compared to the current filing experience index rate</t>
  </si>
  <si>
    <t>xxxx</t>
  </si>
  <si>
    <t>Anticipated Pricing Loss Ratio (no adjustments)</t>
  </si>
  <si>
    <t>Anticipated LR using Federally-prescribed MLR methodology</t>
  </si>
  <si>
    <t>Risk Adjustment</t>
  </si>
  <si>
    <t>Assumed in Most Recent Approved Rate Filing</t>
  </si>
  <si>
    <t>PMPM</t>
  </si>
  <si>
    <t>Assumed in Current Rate Filing</t>
  </si>
  <si>
    <t>Membership Member Months</t>
  </si>
  <si>
    <t>Premium</t>
  </si>
  <si>
    <t>As a % of Premium</t>
  </si>
  <si>
    <t>If the difference between the maximum and minimum rate increase is greater than 10%, Provide a statement and clear delineation of contributing factors explaining why certain individual will receive a rate decrease as low as the minimum while others will face rate increases as high as the maximum</t>
  </si>
  <si>
    <t>If applicable, the change in this factor is based on the average copay impact difference between previous filing and current filing.</t>
  </si>
  <si>
    <t>Most Recent Quarterly Financial Statement</t>
  </si>
  <si>
    <t>Total Risk adjustment (Dollar amount)</t>
  </si>
  <si>
    <t>Provider Networks Changes</t>
  </si>
  <si>
    <t>Average Benefit Factor</t>
  </si>
  <si>
    <t>Average Age/Gender Factor</t>
  </si>
  <si>
    <t>Other Factor</t>
  </si>
  <si>
    <t>Normalized Rolling 12 Mo Trend</t>
  </si>
  <si>
    <t>Normalized Annualized Rolling 6 Mo Trend</t>
  </si>
  <si>
    <t>Normalized Annualized Rolling 3 Mo Trend</t>
  </si>
  <si>
    <t>Historical Experience (ACA Only):</t>
  </si>
  <si>
    <t>Allowed</t>
  </si>
  <si>
    <t>(1) Choose the option based on how pricing is developed (i.e., if allowed trends are used in projections, select "Allowed").</t>
  </si>
  <si>
    <t>Incurred</t>
  </si>
  <si>
    <t>Impacted # of Groups, If applicable</t>
  </si>
  <si>
    <t>If the actual risk adjustment payable/receivable was more than 20% different than what was estimated in the previous filing, please provide details on how the current risk adjustment estimate has addressed prior results.</t>
  </si>
  <si>
    <t xml:space="preserve">If applicable, please provide an explanation for the Other normalization factor. </t>
  </si>
  <si>
    <t>The Department is requesting each carrier provide additional trend exhibits, in excel with working formulas, that are similar to the aggregate information provided above. These exhibits should provide the data by Service Category, Metal Tier, etc. that are used by the Company in the trend development. Please state where in the filing it is located.</t>
  </si>
  <si>
    <t>Variable</t>
  </si>
  <si>
    <t>Non-Variable</t>
  </si>
  <si>
    <t>Check</t>
  </si>
  <si>
    <t>Please provide Company specific inputs for any cells shaded in blue.</t>
  </si>
  <si>
    <r>
      <t>Incurred or Allowed Basis?</t>
    </r>
    <r>
      <rPr>
        <vertAlign val="superscript"/>
        <sz val="12"/>
        <color theme="1"/>
        <rFont val="Arial"/>
        <family val="2"/>
      </rPr>
      <t>(1)</t>
    </r>
    <r>
      <rPr>
        <sz val="12"/>
        <color theme="1"/>
        <rFont val="Arial"/>
        <family val="2"/>
      </rPr>
      <t>:</t>
    </r>
  </si>
  <si>
    <t>Instructions:</t>
  </si>
  <si>
    <t xml:space="preserve">Please see the example below.  </t>
  </si>
  <si>
    <t>Actuarial value and Cost-Sharing Design of the Plan</t>
  </si>
  <si>
    <t>If applicable, Provide an explanation for difference between the Calculated Rate change and the average rate change in cell B18</t>
  </si>
  <si>
    <t>Used for Rate Development (ACA Only)</t>
  </si>
  <si>
    <t>Plan ID (Standard Component ID) 
(From Line 3.1 of the URRT)</t>
  </si>
  <si>
    <t>AV and Cost-Sharing Design of Plan 
(From Line 3.3 of the URRT)</t>
  </si>
  <si>
    <t>Calculated 
(This value should equal value on Row 192)</t>
  </si>
  <si>
    <t xml:space="preserve">Last Month in Experience Period </t>
  </si>
  <si>
    <t>Add more rows if needed.</t>
  </si>
  <si>
    <t>▪The issuer must complete the Actuarial Memorandum Dataset Supplement and submit with the filing.
▪Enter data for all blue shaded cells consistent with the issuer’s Part III Actuarial Memorandum.  
▪This includes cells where the spreadsheet contains sample input (red entries are just proxy values that help illustrate what should be provided). 
▪This document applies to all issuers, new and existing.  
▪Please submit in Excel format under the Supporting Documentation Tab in the Form/Rate filing.
▪Remember to scroll to the right - there is information requested through Column N.</t>
  </si>
  <si>
    <t>xxxxxxxxxxxxxxx</t>
  </si>
  <si>
    <t>94% AV Variant</t>
  </si>
  <si>
    <t>87% AV Variant</t>
  </si>
  <si>
    <t>77% AV Variant (if applicable)</t>
  </si>
  <si>
    <t>73% AV Variant</t>
  </si>
  <si>
    <t>70% AV Variant</t>
  </si>
  <si>
    <t>CSR Enrollment</t>
  </si>
  <si>
    <t>Enrollment (member months) During the Experience Period</t>
  </si>
  <si>
    <t>Emerging Enrollment (member months) in Most Recent Approved Rate Filing</t>
  </si>
  <si>
    <t>Projected Enrollment (member months) Assumed in Current Rate Filing</t>
  </si>
  <si>
    <t>Actuarial Memorandum Dataset Supplement - Plan Year 2026</t>
  </si>
  <si>
    <t>CSR Load</t>
  </si>
  <si>
    <t>Please provide quantitative support, in Excel format with working formula, for the derivation of the CSR load.</t>
  </si>
  <si>
    <t>Actual PMPM 2022</t>
  </si>
  <si>
    <t>Actual PMPM 2023</t>
  </si>
  <si>
    <t>Actual PMPM 2024</t>
  </si>
  <si>
    <t>Actuals as % of Premium 2022</t>
  </si>
  <si>
    <t>Actuals as % of Premium 2023</t>
  </si>
  <si>
    <t>Actuals as % of Premium 2024</t>
  </si>
  <si>
    <t>Please provide the derivation, in Excel format with working formulas, of the projected risk adjustment payment PMPM as provided in the URRT.</t>
  </si>
  <si>
    <t>Actual 2021</t>
  </si>
  <si>
    <t>Actual 2022</t>
  </si>
  <si>
    <t>Actual 2023</t>
  </si>
  <si>
    <t>Exchange User Fee Development</t>
  </si>
  <si>
    <t>Aggregate Premium</t>
  </si>
  <si>
    <t>Exchange User Fee</t>
  </si>
  <si>
    <t>Unadjusted Exchange User Fee - PMPM</t>
  </si>
  <si>
    <t>Composite Actuarial Value</t>
  </si>
  <si>
    <t>AV Adjusted Exchange User Fee - PMPM</t>
  </si>
  <si>
    <t>Projected Index Rate</t>
  </si>
  <si>
    <t>&lt;enter in from Cell F42, Worksheet 1, URRT</t>
  </si>
  <si>
    <t>&lt;enter in from Cell F43, Worksheet 1, URRT</t>
  </si>
  <si>
    <t>Risk Adjustment Payment/Charge</t>
  </si>
  <si>
    <t>&lt;enter in from Cell F44, Worksheet 1, URRT</t>
  </si>
  <si>
    <t>Exchange User Fees, Allowed Basis</t>
  </si>
  <si>
    <t>MAIR</t>
  </si>
  <si>
    <t>Exchange User Fees, Allowed Basis, as a %</t>
  </si>
  <si>
    <t>&lt;should match Cell F45, Worksheet 1, URRT</t>
  </si>
  <si>
    <t>&lt;enter in from Cell D82, Worksheet 2, URRT</t>
  </si>
  <si>
    <t>Risk Adjustment Transfer Amount</t>
  </si>
  <si>
    <t>Paid Rebates</t>
  </si>
  <si>
    <t>Rating Area</t>
  </si>
  <si>
    <t>Rating Area 1</t>
  </si>
  <si>
    <t>Rating Area 2</t>
  </si>
  <si>
    <t>Rating Area 3</t>
  </si>
  <si>
    <t>Rating Area 4</t>
  </si>
  <si>
    <t>Rating Area 5</t>
  </si>
  <si>
    <t>Rating Area 6</t>
  </si>
  <si>
    <t>Rating Area 7</t>
  </si>
  <si>
    <t>Rating Area 8</t>
  </si>
  <si>
    <t>Rating Area 9</t>
  </si>
  <si>
    <t>Rating Area 10</t>
  </si>
  <si>
    <t>Rating Area 11</t>
  </si>
  <si>
    <t>Rating Area 12</t>
  </si>
  <si>
    <t>Rating Area 13</t>
  </si>
  <si>
    <t>Rating Area 14</t>
  </si>
  <si>
    <t>Rating Area 15</t>
  </si>
  <si>
    <t>Rating Area 16</t>
  </si>
  <si>
    <t>Rating Area 17</t>
  </si>
  <si>
    <t>Rating Area 18</t>
  </si>
  <si>
    <t>Rating Area 19</t>
  </si>
  <si>
    <t>Rating Area 20</t>
  </si>
  <si>
    <t>Rating Area 21</t>
  </si>
  <si>
    <t>Rating Area 22</t>
  </si>
  <si>
    <t>Rating Area 23</t>
  </si>
  <si>
    <t>Rating Area 24</t>
  </si>
  <si>
    <t>Rating Area 25</t>
  </si>
  <si>
    <t>Rating Area 26</t>
  </si>
  <si>
    <t>Rating Area 27</t>
  </si>
  <si>
    <t>Rating Area 28</t>
  </si>
  <si>
    <t>Rating Area 29</t>
  </si>
  <si>
    <t>Rating Area 30</t>
  </si>
  <si>
    <t>Rating Area 31</t>
  </si>
  <si>
    <t>Rating Area 32</t>
  </si>
  <si>
    <t>Rating Area 33</t>
  </si>
  <si>
    <t>Rating Area 34</t>
  </si>
  <si>
    <t>Rating Area 35</t>
  </si>
  <si>
    <t>Rating Area 36</t>
  </si>
  <si>
    <t>Rating Area 38</t>
  </si>
  <si>
    <t>Rating Area 39</t>
  </si>
  <si>
    <t>Rating Area 40</t>
  </si>
  <si>
    <t>Rating Area 41</t>
  </si>
  <si>
    <t>Rating Area 42</t>
  </si>
  <si>
    <t>Rating Area 43</t>
  </si>
  <si>
    <t>Rating Area 44</t>
  </si>
  <si>
    <t>Rating Area 45</t>
  </si>
  <si>
    <t>Rating Area 46</t>
  </si>
  <si>
    <t>Rating Factor in effect during the experience period</t>
  </si>
  <si>
    <t>Rating Factor proposed for effective Date</t>
  </si>
  <si>
    <t>% Change</t>
  </si>
  <si>
    <t>Explanation for changes over +/- 5%</t>
  </si>
  <si>
    <t>Please provide an exhibit which compares the 2026 enrollment assumptions to the actual 2025 YTD enrollment by age and benefit plan. Please provide support for any material differences.</t>
  </si>
  <si>
    <t>(add additional columns as needed to include all plans shown in Section III of WS2 of the URRT)</t>
  </si>
  <si>
    <t>Section III of WS2 of the URRT requires that the Issuer provide the Actuarial Value and cost-sharing design of the plan. The Department requires that the issuer provide the breakdown of this value between Cost Sharing Only and Induced Utilization for every plan in the URRT.  (Add additional columns as needed to include all plans shown on the URRT.)</t>
  </si>
  <si>
    <t>Please provide area factors side by side changes prior year to current year, and explain any differences larger than 5%.</t>
  </si>
  <si>
    <t>Paid/Allowed Ratio (Cost-Sharing only, Excl. CSR Load)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</si>
</sst>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7" formatCode="&quot;$&quot;#,##0.00_);\(&quot;$&quot;#,##0.00\)"/>
    <numFmt numFmtId="44" formatCode="_(&quot;$&quot;* #,##0.00_);_(&quot;$&quot;* \(#,##0.00\);_(&quot;$&quot;* &quot;-&quot;??_);_(@_)"/>
    <numFmt numFmtId="43" formatCode="_(* #,##0.00_);_(* \(#,##0.00\);_(* &quot;-&quot;??_);_(@_)"/>
    <numFmt numFmtId="164" formatCode="m/d/yyyy;@"/>
    <numFmt numFmtId="165" formatCode="mmmm\-yyyy"/>
    <numFmt numFmtId="166" formatCode="&quot;$&quot;#,##0"/>
    <numFmt numFmtId="167" formatCode="&quot;$&quot;#,##0.00"/>
    <numFmt numFmtId="168" formatCode="0.0%"/>
    <numFmt numFmtId="169" formatCode="#,##0.000_);\(#,##0.000\)"/>
    <numFmt numFmtId="170" formatCode="mmm\-yyyy"/>
    <numFmt numFmtId="171" formatCode="0.000"/>
    <numFmt numFmtId="172" formatCode="0.0000"/>
  </numFmts>
  <fonts count="30" x14ac:knownFonts="1">
    <font>
      <sz val="12"/>
      <color theme="1"/>
      <name val="Calibri"/>
      <family val="2"/>
    </font>
    <font>
      <sz val="11"/>
      <color theme="1"/>
      <name val="Calibri"/>
      <family val="2"/>
      <scheme val="minor"/>
    </font>
    <font>
      <sz val="11"/>
      <color theme="1"/>
      <name val="Calibri"/>
      <family val="2"/>
      <scheme val="minor"/>
    </font>
    <font>
      <sz val="10"/>
      <color theme="1"/>
      <name val="Arial"/>
      <family val="2"/>
    </font>
    <font>
      <sz val="12"/>
      <color theme="1"/>
      <name val="Arial"/>
      <family val="2"/>
    </font>
    <font>
      <u/>
      <sz val="12"/>
      <color theme="10"/>
      <name val="Calibri"/>
      <family val="2"/>
    </font>
    <font>
      <u/>
      <sz val="12"/>
      <color theme="11"/>
      <name val="Calibri"/>
      <family val="2"/>
    </font>
    <font>
      <b/>
      <i/>
      <sz val="12"/>
      <color theme="1"/>
      <name val="Arial"/>
      <family val="2"/>
    </font>
    <font>
      <b/>
      <sz val="12"/>
      <color theme="1"/>
      <name val="Arial"/>
      <family val="2"/>
    </font>
    <font>
      <sz val="12"/>
      <name val="Arial"/>
      <family val="2"/>
    </font>
    <font>
      <u/>
      <sz val="12"/>
      <name val="Arial"/>
      <family val="2"/>
    </font>
    <font>
      <sz val="12"/>
      <color theme="1"/>
      <name val="Calibri"/>
      <family val="2"/>
    </font>
    <font>
      <sz val="12"/>
      <color rgb="FFFF0000"/>
      <name val="Arial"/>
      <family val="2"/>
    </font>
    <font>
      <sz val="10"/>
      <color rgb="FFFF0000"/>
      <name val="Arial"/>
      <family val="2"/>
    </font>
    <font>
      <i/>
      <sz val="12"/>
      <color theme="1"/>
      <name val="Arial"/>
      <family val="2"/>
    </font>
    <font>
      <sz val="18"/>
      <color theme="1"/>
      <name val="Arial"/>
      <family val="2"/>
    </font>
    <font>
      <b/>
      <i/>
      <sz val="14"/>
      <color theme="1"/>
      <name val="Arial"/>
      <family val="2"/>
    </font>
    <font>
      <b/>
      <sz val="12"/>
      <color rgb="FF000000"/>
      <name val="Arial"/>
      <family val="2"/>
    </font>
    <font>
      <sz val="12"/>
      <color rgb="FF000000"/>
      <name val="Arial"/>
      <family val="2"/>
    </font>
    <font>
      <vertAlign val="superscript"/>
      <sz val="12"/>
      <color theme="1"/>
      <name val="Arial"/>
      <family val="2"/>
    </font>
    <font>
      <b/>
      <i/>
      <sz val="14"/>
      <color rgb="FF000000"/>
      <name val="Arial"/>
      <family val="2"/>
    </font>
    <font>
      <b/>
      <i/>
      <sz val="14"/>
      <name val="Arial"/>
      <family val="2"/>
    </font>
    <font>
      <u/>
      <sz val="12"/>
      <color theme="1"/>
      <name val="Arial"/>
      <family val="2"/>
    </font>
    <font>
      <b/>
      <sz val="12"/>
      <color rgb="FFFF0000"/>
      <name val="Arial"/>
      <family val="2"/>
    </font>
    <font>
      <b/>
      <i/>
      <sz val="18"/>
      <color theme="8" tint="-0.249977111117893"/>
      <name val="Arial"/>
      <family val="2"/>
    </font>
    <font>
      <sz val="12"/>
      <color theme="0"/>
      <name val="Arial"/>
      <family val="2"/>
    </font>
    <font>
      <b/>
      <sz val="11"/>
      <color theme="1"/>
      <name val="Calibri"/>
      <family val="2"/>
      <scheme val="minor"/>
    </font>
    <font>
      <sz val="11"/>
      <color theme="1"/>
      <name val="Calibri"/>
      <family val="2"/>
    </font>
    <font>
      <sz val="8"/>
      <name val="Calibri"/>
      <family val="2"/>
    </font>
    <font>
      <sz val="12"/>
      <color theme="1"/>
      <name val="Aptos"/>
      <family val="2"/>
    </font>
  </fonts>
  <fills count="4">
    <fill>
      <patternFill patternType="none"/>
    </fill>
    <fill>
      <patternFill patternType="gray125"/>
    </fill>
    <fill>
      <patternFill patternType="solid">
        <fgColor theme="8" tint="0.59999389629810485"/>
        <bgColor indexed="64"/>
      </patternFill>
    </fill>
    <fill>
      <patternFill patternType="solid">
        <fgColor theme="0"/>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top style="thin">
        <color auto="1"/>
      </top>
      <bottom/>
      <diagonal/>
    </border>
    <border>
      <left/>
      <right/>
      <top style="thin">
        <color indexed="64"/>
      </top>
      <bottom style="thin">
        <color indexed="64"/>
      </bottom>
      <diagonal/>
    </border>
    <border>
      <left/>
      <right/>
      <top style="thin">
        <color indexed="64"/>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bottom/>
      <diagonal/>
    </border>
    <border>
      <left/>
      <right style="thin">
        <color indexed="64"/>
      </right>
      <top/>
      <bottom/>
      <diagonal/>
    </border>
    <border>
      <left/>
      <right/>
      <top/>
      <bottom style="double">
        <color indexed="64"/>
      </bottom>
      <diagonal/>
    </border>
  </borders>
  <cellStyleXfs count="27">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9" fontId="11" fillId="0" borderId="0" applyFont="0" applyFill="0" applyBorder="0" applyAlignment="0" applyProtection="0"/>
    <xf numFmtId="44" fontId="1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72">
    <xf numFmtId="0" fontId="0" fillId="0" borderId="0" xfId="0"/>
    <xf numFmtId="0" fontId="4" fillId="0" borderId="0" xfId="0" applyFont="1" applyAlignment="1">
      <alignment vertical="center" wrapText="1"/>
    </xf>
    <xf numFmtId="0" fontId="3" fillId="0" borderId="0" xfId="0" applyFont="1" applyAlignment="1">
      <alignment wrapText="1"/>
    </xf>
    <xf numFmtId="0" fontId="4" fillId="0" borderId="0" xfId="0" applyFont="1" applyAlignment="1">
      <alignment horizontal="right" vertical="center"/>
    </xf>
    <xf numFmtId="0" fontId="4" fillId="0" borderId="0" xfId="0" applyFont="1"/>
    <xf numFmtId="0" fontId="4" fillId="0" borderId="0" xfId="0" applyFont="1" applyAlignment="1">
      <alignment vertical="center"/>
    </xf>
    <xf numFmtId="0" fontId="8" fillId="0" borderId="0" xfId="0" applyFont="1"/>
    <xf numFmtId="0" fontId="4" fillId="0" borderId="0" xfId="0" applyFont="1" applyAlignment="1">
      <alignment horizontal="center" vertical="center"/>
    </xf>
    <xf numFmtId="0" fontId="4" fillId="0" borderId="0" xfId="0" applyFont="1" applyAlignment="1">
      <alignment wrapText="1"/>
    </xf>
    <xf numFmtId="0" fontId="9" fillId="0" borderId="0" xfId="0" applyFont="1" applyAlignment="1">
      <alignment horizontal="center" wrapText="1"/>
    </xf>
    <xf numFmtId="165" fontId="4" fillId="0" borderId="0" xfId="0" applyNumberFormat="1" applyFont="1" applyAlignment="1">
      <alignment horizontal="right"/>
    </xf>
    <xf numFmtId="3" fontId="4" fillId="0" borderId="1" xfId="0" applyNumberFormat="1" applyFont="1" applyBorder="1" applyAlignment="1">
      <alignment horizontal="center" wrapText="1"/>
    </xf>
    <xf numFmtId="0" fontId="4" fillId="0" borderId="0" xfId="0" applyFont="1" applyAlignment="1">
      <alignment horizontal="center" wrapText="1"/>
    </xf>
    <xf numFmtId="0" fontId="4" fillId="0" borderId="5" xfId="0" applyFont="1" applyBorder="1" applyAlignment="1">
      <alignment horizontal="center" wrapText="1"/>
    </xf>
    <xf numFmtId="0" fontId="7" fillId="0" borderId="0" xfId="0" applyFont="1"/>
    <xf numFmtId="10" fontId="4" fillId="0" borderId="1" xfId="0" applyNumberFormat="1" applyFont="1" applyBorder="1" applyAlignment="1">
      <alignment horizontal="center" wrapText="1"/>
    </xf>
    <xf numFmtId="0" fontId="8" fillId="0" borderId="0" xfId="0" applyFont="1" applyAlignment="1">
      <alignment horizontal="center"/>
    </xf>
    <xf numFmtId="0" fontId="8" fillId="0" borderId="0" xfId="0" quotePrefix="1" applyFont="1"/>
    <xf numFmtId="0" fontId="4" fillId="0" borderId="0" xfId="0" applyFont="1" applyAlignment="1">
      <alignment horizontal="left" vertical="top"/>
    </xf>
    <xf numFmtId="0" fontId="4" fillId="0" borderId="0" xfId="0" applyFont="1" applyAlignment="1">
      <alignment vertical="top"/>
    </xf>
    <xf numFmtId="168" fontId="4" fillId="0" borderId="1" xfId="0" applyNumberFormat="1" applyFont="1" applyBorder="1" applyAlignment="1">
      <alignment horizontal="center" wrapText="1"/>
    </xf>
    <xf numFmtId="168" fontId="4" fillId="0" borderId="0" xfId="0" applyNumberFormat="1" applyFont="1" applyAlignment="1">
      <alignment horizontal="center" wrapText="1"/>
    </xf>
    <xf numFmtId="0" fontId="8" fillId="0" borderId="16" xfId="0" quotePrefix="1" applyFont="1" applyBorder="1" applyAlignment="1">
      <alignment horizontal="center"/>
    </xf>
    <xf numFmtId="0" fontId="8" fillId="0" borderId="16" xfId="0" quotePrefix="1" applyFont="1" applyBorder="1"/>
    <xf numFmtId="3" fontId="4" fillId="0" borderId="16" xfId="0" applyNumberFormat="1" applyFont="1" applyBorder="1" applyAlignment="1">
      <alignment horizontal="center" wrapText="1"/>
    </xf>
    <xf numFmtId="168" fontId="4" fillId="0" borderId="16" xfId="0" applyNumberFormat="1" applyFont="1" applyBorder="1" applyAlignment="1">
      <alignment horizontal="center" wrapText="1"/>
    </xf>
    <xf numFmtId="10" fontId="4" fillId="0" borderId="1" xfId="21" applyNumberFormat="1" applyFont="1" applyFill="1" applyBorder="1" applyAlignment="1">
      <alignment horizontal="center" vertical="top" wrapText="1"/>
    </xf>
    <xf numFmtId="10" fontId="4" fillId="0" borderId="1" xfId="0" applyNumberFormat="1" applyFont="1" applyBorder="1" applyAlignment="1">
      <alignment horizontal="center" vertical="top" wrapText="1"/>
    </xf>
    <xf numFmtId="0" fontId="4" fillId="0" borderId="1" xfId="0" applyFont="1" applyBorder="1" applyAlignment="1">
      <alignment horizontal="center" wrapText="1"/>
    </xf>
    <xf numFmtId="0" fontId="9" fillId="0" borderId="1" xfId="0" applyFont="1" applyBorder="1" applyAlignment="1">
      <alignment wrapText="1"/>
    </xf>
    <xf numFmtId="0" fontId="9" fillId="0" borderId="3" xfId="0" applyFont="1" applyBorder="1" applyAlignment="1">
      <alignment horizontal="center" wrapText="1"/>
    </xf>
    <xf numFmtId="0" fontId="9" fillId="0" borderId="1" xfId="0" applyFont="1" applyBorder="1" applyAlignment="1">
      <alignment horizontal="center" wrapText="1"/>
    </xf>
    <xf numFmtId="0" fontId="4" fillId="0" borderId="0" xfId="0" applyFont="1" applyAlignment="1">
      <alignment horizontal="right"/>
    </xf>
    <xf numFmtId="0" fontId="13" fillId="2" borderId="1" xfId="0" applyFont="1" applyFill="1" applyBorder="1" applyAlignment="1">
      <alignment horizontal="center" wrapText="1"/>
    </xf>
    <xf numFmtId="164" fontId="12" fillId="2" borderId="1" xfId="0" applyNumberFormat="1" applyFont="1" applyFill="1" applyBorder="1" applyAlignment="1">
      <alignment horizontal="center" wrapText="1"/>
    </xf>
    <xf numFmtId="166" fontId="12" fillId="2" borderId="1" xfId="0" applyNumberFormat="1" applyFont="1" applyFill="1" applyBorder="1" applyAlignment="1">
      <alignment horizontal="center" wrapText="1"/>
    </xf>
    <xf numFmtId="10" fontId="12" fillId="2" borderId="1" xfId="0" applyNumberFormat="1" applyFont="1" applyFill="1" applyBorder="1" applyAlignment="1">
      <alignment horizontal="center" wrapText="1"/>
    </xf>
    <xf numFmtId="3" fontId="12" fillId="2" borderId="1" xfId="0" applyNumberFormat="1" applyFont="1" applyFill="1" applyBorder="1" applyAlignment="1">
      <alignment horizontal="center" wrapText="1"/>
    </xf>
    <xf numFmtId="167" fontId="12" fillId="2" borderId="1" xfId="0" applyNumberFormat="1" applyFont="1" applyFill="1" applyBorder="1" applyAlignment="1">
      <alignment horizontal="center" wrapText="1"/>
    </xf>
    <xf numFmtId="14" fontId="12" fillId="2" borderId="1" xfId="0" applyNumberFormat="1" applyFont="1" applyFill="1" applyBorder="1" applyAlignment="1">
      <alignment horizontal="center" wrapText="1"/>
    </xf>
    <xf numFmtId="37" fontId="12" fillId="2" borderId="1" xfId="22" applyNumberFormat="1" applyFont="1" applyFill="1" applyBorder="1" applyAlignment="1">
      <alignment horizontal="center"/>
    </xf>
    <xf numFmtId="5" fontId="12" fillId="2" borderId="1" xfId="22" applyNumberFormat="1" applyFont="1" applyFill="1" applyBorder="1" applyAlignment="1">
      <alignment horizontal="center"/>
    </xf>
    <xf numFmtId="7" fontId="9" fillId="0" borderId="1" xfId="22" applyNumberFormat="1" applyFont="1" applyFill="1" applyBorder="1" applyAlignment="1">
      <alignment horizontal="center"/>
    </xf>
    <xf numFmtId="10" fontId="12" fillId="2" borderId="1" xfId="0" applyNumberFormat="1" applyFont="1" applyFill="1" applyBorder="1" applyAlignment="1">
      <alignment horizontal="center" vertical="top" wrapText="1"/>
    </xf>
    <xf numFmtId="3" fontId="12" fillId="2" borderId="1" xfId="0" applyNumberFormat="1" applyFont="1" applyFill="1" applyBorder="1" applyAlignment="1">
      <alignment horizontal="center" vertical="top" wrapText="1"/>
    </xf>
    <xf numFmtId="0" fontId="12" fillId="0" borderId="0" xfId="0" applyFont="1"/>
    <xf numFmtId="0" fontId="4" fillId="0" borderId="3" xfId="0" applyFont="1" applyBorder="1" applyAlignment="1">
      <alignment horizontal="center"/>
    </xf>
    <xf numFmtId="0" fontId="4" fillId="0" borderId="0" xfId="0" applyFont="1" applyAlignment="1">
      <alignment horizontal="center"/>
    </xf>
    <xf numFmtId="0" fontId="4" fillId="0" borderId="1" xfId="0" applyFont="1" applyBorder="1"/>
    <xf numFmtId="167" fontId="12" fillId="2" borderId="7" xfId="0" applyNumberFormat="1" applyFont="1" applyFill="1" applyBorder="1" applyAlignment="1">
      <alignment horizontal="center" wrapText="1"/>
    </xf>
    <xf numFmtId="10" fontId="4" fillId="0" borderId="7" xfId="21" applyNumberFormat="1" applyFont="1" applyFill="1" applyBorder="1" applyAlignment="1">
      <alignment horizontal="center" vertical="top" wrapText="1"/>
    </xf>
    <xf numFmtId="9" fontId="9" fillId="0" borderId="1" xfId="21" applyFont="1" applyFill="1" applyBorder="1" applyAlignment="1">
      <alignment horizontal="center"/>
    </xf>
    <xf numFmtId="0" fontId="14" fillId="0" borderId="0" xfId="0" applyFont="1"/>
    <xf numFmtId="10" fontId="4" fillId="0" borderId="0" xfId="21" applyNumberFormat="1" applyFont="1" applyFill="1" applyBorder="1" applyAlignment="1">
      <alignment horizontal="center" vertical="top" wrapText="1"/>
    </xf>
    <xf numFmtId="167" fontId="12" fillId="0" borderId="0" xfId="0" applyNumberFormat="1" applyFont="1" applyAlignment="1">
      <alignment horizontal="center" wrapText="1"/>
    </xf>
    <xf numFmtId="167" fontId="4" fillId="0" borderId="0" xfId="0" applyNumberFormat="1" applyFont="1" applyAlignment="1">
      <alignment horizontal="center" wrapText="1"/>
    </xf>
    <xf numFmtId="10" fontId="4" fillId="0" borderId="0" xfId="0" applyNumberFormat="1" applyFont="1"/>
    <xf numFmtId="10" fontId="12" fillId="2" borderId="1" xfId="21" applyNumberFormat="1" applyFont="1" applyFill="1" applyBorder="1" applyAlignment="1">
      <alignment horizontal="center" wrapText="1"/>
    </xf>
    <xf numFmtId="0" fontId="15" fillId="0" borderId="0" xfId="0" applyFont="1"/>
    <xf numFmtId="0" fontId="16" fillId="0" borderId="0" xfId="0" applyFont="1"/>
    <xf numFmtId="0" fontId="18" fillId="0" borderId="2" xfId="0" applyFont="1" applyBorder="1" applyAlignment="1">
      <alignment horizontal="center" vertical="center"/>
    </xf>
    <xf numFmtId="0" fontId="18" fillId="0" borderId="11" xfId="0" applyFont="1" applyBorder="1" applyAlignment="1">
      <alignment horizontal="center" vertical="center"/>
    </xf>
    <xf numFmtId="0" fontId="18" fillId="0" borderId="7"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left" vertical="center"/>
    </xf>
    <xf numFmtId="171" fontId="18" fillId="0" borderId="15" xfId="0" applyNumberFormat="1" applyFont="1" applyBorder="1" applyAlignment="1">
      <alignment horizontal="center" vertical="center"/>
    </xf>
    <xf numFmtId="0" fontId="17" fillId="0" borderId="3" xfId="0" applyFont="1" applyBorder="1" applyAlignment="1">
      <alignment horizontal="left" vertical="center"/>
    </xf>
    <xf numFmtId="0" fontId="18" fillId="0" borderId="1" xfId="0" applyFont="1" applyBorder="1" applyAlignment="1">
      <alignment horizontal="center" vertical="center"/>
    </xf>
    <xf numFmtId="171" fontId="18" fillId="0" borderId="4" xfId="0" applyNumberFormat="1" applyFont="1" applyBorder="1" applyAlignment="1">
      <alignment horizontal="center" vertical="center"/>
    </xf>
    <xf numFmtId="171" fontId="18" fillId="0" borderId="11" xfId="0" applyNumberFormat="1" applyFont="1" applyBorder="1" applyAlignment="1">
      <alignment horizontal="center" vertical="center"/>
    </xf>
    <xf numFmtId="170" fontId="4" fillId="0" borderId="1" xfId="0" applyNumberFormat="1" applyFont="1" applyBorder="1" applyAlignment="1">
      <alignment horizontal="center"/>
    </xf>
    <xf numFmtId="10" fontId="4" fillId="0" borderId="1" xfId="21" applyNumberFormat="1" applyFont="1" applyFill="1" applyBorder="1" applyAlignment="1">
      <alignment horizontal="center"/>
    </xf>
    <xf numFmtId="167" fontId="9" fillId="0" borderId="1" xfId="0" applyNumberFormat="1" applyFont="1" applyBorder="1" applyAlignment="1">
      <alignment horizontal="center" wrapText="1"/>
    </xf>
    <xf numFmtId="0" fontId="12" fillId="0" borderId="0" xfId="0" applyFont="1" applyAlignment="1">
      <alignment horizontal="left" wrapText="1"/>
    </xf>
    <xf numFmtId="0" fontId="4" fillId="0" borderId="0" xfId="0" applyFont="1" applyAlignment="1">
      <alignment horizontal="left" vertical="center"/>
    </xf>
    <xf numFmtId="0" fontId="20" fillId="0" borderId="0" xfId="0" applyFont="1" applyAlignment="1">
      <alignment horizontal="left" vertical="center"/>
    </xf>
    <xf numFmtId="0" fontId="21" fillId="0" borderId="0" xfId="0" applyFont="1" applyAlignment="1">
      <alignment horizontal="left" wrapText="1"/>
    </xf>
    <xf numFmtId="0" fontId="16" fillId="0" borderId="0" xfId="0" applyFont="1" applyAlignment="1">
      <alignment vertical="center"/>
    </xf>
    <xf numFmtId="0" fontId="22" fillId="0" borderId="0" xfId="0" applyFont="1"/>
    <xf numFmtId="169" fontId="12" fillId="2" borderId="1" xfId="23" applyNumberFormat="1" applyFont="1" applyFill="1" applyBorder="1" applyAlignment="1">
      <alignment horizontal="center"/>
    </xf>
    <xf numFmtId="0" fontId="12" fillId="2" borderId="14" xfId="0" applyFont="1" applyFill="1" applyBorder="1" applyAlignment="1">
      <alignment horizontal="left" vertical="center"/>
    </xf>
    <xf numFmtId="0" fontId="4" fillId="0" borderId="0" xfId="0" applyFont="1" applyAlignment="1">
      <alignment horizontal="right" wrapText="1"/>
    </xf>
    <xf numFmtId="0" fontId="9" fillId="0" borderId="0" xfId="0" applyFont="1" applyAlignment="1">
      <alignment horizontal="left" wrapText="1"/>
    </xf>
    <xf numFmtId="0" fontId="13" fillId="2" borderId="7" xfId="0" applyFont="1" applyFill="1" applyBorder="1" applyAlignment="1">
      <alignment horizontal="center" wrapText="1"/>
    </xf>
    <xf numFmtId="0" fontId="4" fillId="0" borderId="0" xfId="0" applyFont="1" applyAlignment="1">
      <alignment horizontal="left"/>
    </xf>
    <xf numFmtId="0" fontId="10" fillId="0" borderId="8" xfId="0" applyFont="1" applyBorder="1" applyAlignment="1">
      <alignment horizontal="left" vertical="center" wrapText="1"/>
    </xf>
    <xf numFmtId="1" fontId="4" fillId="0" borderId="14" xfId="0" applyNumberFormat="1" applyFont="1" applyBorder="1" applyAlignment="1">
      <alignment horizontal="left"/>
    </xf>
    <xf numFmtId="1" fontId="4" fillId="0" borderId="12" xfId="0" applyNumberFormat="1" applyFont="1" applyBorder="1" applyAlignment="1">
      <alignment horizontal="left"/>
    </xf>
    <xf numFmtId="0" fontId="4" fillId="0" borderId="1" xfId="0" applyFont="1" applyBorder="1" applyAlignment="1">
      <alignment horizontal="left" vertical="center"/>
    </xf>
    <xf numFmtId="9" fontId="12" fillId="2" borderId="1" xfId="0" applyNumberFormat="1" applyFont="1" applyFill="1" applyBorder="1" applyAlignment="1">
      <alignment horizontal="center" vertical="center" wrapText="1"/>
    </xf>
    <xf numFmtId="0" fontId="0" fillId="0" borderId="0" xfId="0" applyAlignment="1">
      <alignment vertical="center" wrapText="1"/>
    </xf>
    <xf numFmtId="0" fontId="4" fillId="0" borderId="0" xfId="0" applyFont="1" applyAlignment="1">
      <alignment horizontal="left" wrapText="1"/>
    </xf>
    <xf numFmtId="0" fontId="4" fillId="0" borderId="6" xfId="0" applyFont="1" applyBorder="1" applyAlignment="1">
      <alignment horizontal="left"/>
    </xf>
    <xf numFmtId="0" fontId="4" fillId="0" borderId="7" xfId="0" applyFont="1" applyBorder="1" applyAlignment="1">
      <alignment horizontal="left" wrapText="1"/>
    </xf>
    <xf numFmtId="0" fontId="8" fillId="0" borderId="0" xfId="0" quotePrefix="1" applyFont="1" applyAlignment="1">
      <alignment horizontal="left"/>
    </xf>
    <xf numFmtId="0" fontId="9" fillId="0" borderId="3" xfId="0" applyFont="1" applyBorder="1" applyAlignment="1">
      <alignment vertical="center" wrapText="1"/>
    </xf>
    <xf numFmtId="169" fontId="9" fillId="0" borderId="1" xfId="23" applyNumberFormat="1" applyFont="1" applyFill="1" applyBorder="1" applyAlignment="1">
      <alignment horizontal="center" vertical="center"/>
    </xf>
    <xf numFmtId="0" fontId="9" fillId="0" borderId="1" xfId="0" applyFont="1" applyBorder="1" applyAlignment="1">
      <alignment vertical="center" wrapText="1"/>
    </xf>
    <xf numFmtId="169" fontId="12" fillId="2" borderId="1" xfId="23" applyNumberFormat="1" applyFont="1" applyFill="1" applyBorder="1" applyAlignment="1">
      <alignment horizontal="center" vertical="center"/>
    </xf>
    <xf numFmtId="0" fontId="23" fillId="2" borderId="1" xfId="0" applyFont="1" applyFill="1" applyBorder="1" applyAlignment="1">
      <alignment horizontal="center" vertical="center"/>
    </xf>
    <xf numFmtId="0" fontId="8" fillId="0" borderId="1" xfId="0" applyFont="1" applyBorder="1" applyAlignment="1">
      <alignment horizontal="left"/>
    </xf>
    <xf numFmtId="0" fontId="14" fillId="0" borderId="0" xfId="0" applyFont="1" applyAlignment="1">
      <alignment vertical="center"/>
    </xf>
    <xf numFmtId="168" fontId="12" fillId="2" borderId="1" xfId="0" applyNumberFormat="1" applyFont="1" applyFill="1" applyBorder="1" applyAlignment="1">
      <alignment horizontal="center" vertical="center" wrapText="1"/>
    </xf>
    <xf numFmtId="0" fontId="24" fillId="0" borderId="0" xfId="0" applyFont="1"/>
    <xf numFmtId="4" fontId="12" fillId="2" borderId="1" xfId="0" applyNumberFormat="1" applyFont="1" applyFill="1" applyBorder="1" applyAlignment="1">
      <alignment horizontal="center" wrapText="1"/>
    </xf>
    <xf numFmtId="0" fontId="4" fillId="3" borderId="1" xfId="0" applyFont="1" applyFill="1" applyBorder="1" applyAlignment="1">
      <alignment horizontal="left" vertical="center"/>
    </xf>
    <xf numFmtId="0" fontId="14" fillId="0" borderId="0" xfId="0" applyFont="1" applyAlignment="1">
      <alignment horizontal="left" vertical="center"/>
    </xf>
    <xf numFmtId="170" fontId="12" fillId="2" borderId="1" xfId="0" applyNumberFormat="1" applyFont="1" applyFill="1" applyBorder="1" applyAlignment="1">
      <alignment horizontal="center"/>
    </xf>
    <xf numFmtId="0" fontId="23" fillId="3" borderId="0" xfId="0" applyFont="1" applyFill="1"/>
    <xf numFmtId="0" fontId="4" fillId="3" borderId="0" xfId="0" applyFont="1" applyFill="1"/>
    <xf numFmtId="0" fontId="3" fillId="3" borderId="0" xfId="0" applyFont="1" applyFill="1" applyAlignment="1">
      <alignment wrapText="1"/>
    </xf>
    <xf numFmtId="0" fontId="4" fillId="3" borderId="0" xfId="0" applyFont="1" applyFill="1" applyAlignment="1">
      <alignment horizontal="left"/>
    </xf>
    <xf numFmtId="0" fontId="4" fillId="3" borderId="0" xfId="0" applyFont="1" applyFill="1" applyAlignment="1">
      <alignment horizontal="center"/>
    </xf>
    <xf numFmtId="0" fontId="25" fillId="0" borderId="0" xfId="0" applyFont="1"/>
    <xf numFmtId="3" fontId="12" fillId="2" borderId="4" xfId="0" applyNumberFormat="1" applyFont="1" applyFill="1" applyBorder="1" applyAlignment="1">
      <alignment horizontal="center" wrapText="1"/>
    </xf>
    <xf numFmtId="14" fontId="4" fillId="0" borderId="4" xfId="0" applyNumberFormat="1" applyFont="1" applyBorder="1" applyAlignment="1">
      <alignment horizontal="center" wrapText="1"/>
    </xf>
    <xf numFmtId="0" fontId="4" fillId="0" borderId="1" xfId="0" applyFont="1" applyBorder="1" applyAlignment="1">
      <alignment horizontal="left"/>
    </xf>
    <xf numFmtId="167" fontId="4" fillId="0" borderId="1" xfId="0" applyNumberFormat="1" applyFont="1" applyBorder="1" applyAlignment="1">
      <alignment horizontal="center" wrapText="1"/>
    </xf>
    <xf numFmtId="10" fontId="4" fillId="0" borderId="1" xfId="21" applyNumberFormat="1" applyFont="1" applyFill="1" applyBorder="1" applyAlignment="1">
      <alignment horizontal="center" wrapText="1"/>
    </xf>
    <xf numFmtId="0" fontId="27" fillId="0" borderId="0" xfId="0" applyFont="1"/>
    <xf numFmtId="3" fontId="12" fillId="0" borderId="0" xfId="0" applyNumberFormat="1" applyFont="1" applyAlignment="1">
      <alignment horizontal="center" wrapText="1"/>
    </xf>
    <xf numFmtId="3" fontId="9" fillId="0" borderId="0" xfId="0" applyNumberFormat="1" applyFont="1" applyAlignment="1">
      <alignment horizontal="center" wrapText="1"/>
    </xf>
    <xf numFmtId="0" fontId="26" fillId="0" borderId="1" xfId="0" applyFont="1" applyBorder="1" applyAlignment="1">
      <alignment horizontal="center"/>
    </xf>
    <xf numFmtId="0" fontId="0" fillId="0" borderId="1" xfId="0" applyBorder="1" applyProtection="1">
      <protection locked="0"/>
    </xf>
    <xf numFmtId="172" fontId="12" fillId="2" borderId="1" xfId="0" applyNumberFormat="1" applyFont="1" applyFill="1" applyBorder="1" applyAlignment="1">
      <alignment horizontal="center" wrapText="1"/>
    </xf>
    <xf numFmtId="9" fontId="0" fillId="0" borderId="1" xfId="21" applyFont="1" applyBorder="1" applyAlignment="1">
      <alignment horizontal="center" vertical="center"/>
    </xf>
    <xf numFmtId="0" fontId="4" fillId="0" borderId="0" xfId="0" applyFont="1" applyAlignment="1">
      <alignment horizontal="left" vertical="center" wrapText="1"/>
    </xf>
    <xf numFmtId="0" fontId="18" fillId="0" borderId="3" xfId="0" applyFont="1" applyBorder="1" applyAlignment="1">
      <alignment horizontal="left" vertical="center" wrapText="1"/>
    </xf>
    <xf numFmtId="0" fontId="18" fillId="0" borderId="9" xfId="0" applyFont="1" applyBorder="1" applyAlignment="1">
      <alignment horizontal="left" vertical="center" wrapText="1"/>
    </xf>
    <xf numFmtId="0" fontId="13" fillId="2" borderId="1" xfId="0" applyFont="1" applyFill="1" applyBorder="1" applyAlignment="1">
      <alignment horizontal="center" wrapText="1"/>
    </xf>
    <xf numFmtId="0" fontId="18" fillId="0" borderId="12" xfId="0" applyFont="1" applyBorder="1" applyAlignment="1">
      <alignment horizontal="left" vertical="center" wrapText="1"/>
    </xf>
    <xf numFmtId="0" fontId="18" fillId="0" borderId="5" xfId="0" applyFont="1" applyBorder="1" applyAlignment="1">
      <alignment horizontal="left" vertical="center" wrapText="1"/>
    </xf>
    <xf numFmtId="7" fontId="12" fillId="2" borderId="3" xfId="22" applyNumberFormat="1" applyFont="1" applyFill="1" applyBorder="1" applyAlignment="1">
      <alignment horizontal="left" vertical="center"/>
    </xf>
    <xf numFmtId="7" fontId="12" fillId="2" borderId="9" xfId="22" applyNumberFormat="1" applyFont="1" applyFill="1" applyBorder="1" applyAlignment="1">
      <alignment horizontal="left" vertical="center"/>
    </xf>
    <xf numFmtId="7" fontId="12" fillId="2" borderId="4" xfId="22" applyNumberFormat="1" applyFont="1" applyFill="1" applyBorder="1" applyAlignment="1">
      <alignment horizontal="left" vertical="center"/>
    </xf>
    <xf numFmtId="7" fontId="12" fillId="2" borderId="3" xfId="22" applyNumberFormat="1" applyFont="1" applyFill="1" applyBorder="1" applyAlignment="1">
      <alignment horizontal="left"/>
    </xf>
    <xf numFmtId="7" fontId="12" fillId="2" borderId="9" xfId="22" applyNumberFormat="1" applyFont="1" applyFill="1" applyBorder="1" applyAlignment="1">
      <alignment horizontal="left"/>
    </xf>
    <xf numFmtId="7" fontId="12" fillId="2" borderId="4" xfId="22" applyNumberFormat="1" applyFont="1" applyFill="1" applyBorder="1" applyAlignment="1">
      <alignment horizontal="left"/>
    </xf>
    <xf numFmtId="0" fontId="4" fillId="0" borderId="5" xfId="0" applyFont="1" applyBorder="1" applyAlignment="1">
      <alignment vertical="center" wrapText="1"/>
    </xf>
    <xf numFmtId="7" fontId="12" fillId="2" borderId="8" xfId="22" applyNumberFormat="1" applyFont="1" applyFill="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2" fillId="0" borderId="14" xfId="0" applyFont="1" applyBorder="1" applyAlignment="1">
      <alignment horizontal="left" vertical="center"/>
    </xf>
    <xf numFmtId="0" fontId="12" fillId="0" borderId="0" xfId="0" applyFont="1" applyAlignment="1">
      <alignment horizontal="left" vertical="center"/>
    </xf>
    <xf numFmtId="0" fontId="12" fillId="0" borderId="15" xfId="0" applyFont="1" applyBorder="1" applyAlignment="1">
      <alignment horizontal="left" vertical="center"/>
    </xf>
    <xf numFmtId="0" fontId="12" fillId="0" borderId="12" xfId="0" applyFont="1" applyBorder="1" applyAlignment="1">
      <alignment horizontal="left" vertical="center"/>
    </xf>
    <xf numFmtId="0" fontId="12" fillId="0" borderId="5" xfId="0" applyFont="1" applyBorder="1" applyAlignment="1">
      <alignment horizontal="left" vertical="center"/>
    </xf>
    <xf numFmtId="0" fontId="12" fillId="0" borderId="13" xfId="0" applyFont="1" applyBorder="1" applyAlignment="1">
      <alignment horizontal="left" vertical="center"/>
    </xf>
    <xf numFmtId="0" fontId="17" fillId="0" borderId="8" xfId="0" applyFont="1" applyBorder="1" applyAlignment="1">
      <alignment horizontal="center" vertical="center"/>
    </xf>
    <xf numFmtId="0" fontId="8" fillId="0" borderId="12" xfId="0" applyFont="1" applyBorder="1" applyAlignment="1">
      <alignment horizontal="center" vertical="center"/>
    </xf>
    <xf numFmtId="0" fontId="18" fillId="0" borderId="0" xfId="0" applyFont="1" applyAlignment="1">
      <alignment horizontal="left" vertical="center" wrapText="1"/>
    </xf>
    <xf numFmtId="0" fontId="4" fillId="0" borderId="0" xfId="0" applyFont="1" applyAlignment="1">
      <alignment vertical="center" wrapText="1"/>
    </xf>
    <xf numFmtId="0" fontId="29" fillId="0" borderId="0" xfId="0" applyFont="1"/>
    <xf numFmtId="0" fontId="4" fillId="0" borderId="0" xfId="0" applyFont="1" applyFill="1"/>
    <xf numFmtId="0" fontId="4" fillId="0" borderId="0" xfId="0" applyFont="1" applyFill="1" applyAlignment="1">
      <alignment horizontal="center" wrapText="1"/>
    </xf>
    <xf numFmtId="0" fontId="4" fillId="0" borderId="1" xfId="0" applyFont="1" applyFill="1" applyBorder="1" applyAlignment="1">
      <alignment horizontal="left" vertical="center"/>
    </xf>
    <xf numFmtId="0" fontId="4" fillId="0" borderId="1" xfId="0" applyFont="1" applyFill="1" applyBorder="1" applyAlignment="1">
      <alignment horizontal="left"/>
    </xf>
    <xf numFmtId="167" fontId="4" fillId="0" borderId="1" xfId="0" applyNumberFormat="1" applyFont="1" applyFill="1" applyBorder="1" applyAlignment="1">
      <alignment horizontal="center" wrapText="1"/>
    </xf>
    <xf numFmtId="0" fontId="4" fillId="0" borderId="0" xfId="0" applyFont="1" applyFill="1" applyAlignment="1">
      <alignment horizontal="left"/>
    </xf>
    <xf numFmtId="167" fontId="12" fillId="0" borderId="0" xfId="0" applyNumberFormat="1" applyFont="1" applyFill="1" applyAlignment="1">
      <alignment horizontal="center" wrapText="1"/>
    </xf>
    <xf numFmtId="167" fontId="4" fillId="0" borderId="0" xfId="0" applyNumberFormat="1" applyFont="1" applyFill="1" applyAlignment="1">
      <alignment horizontal="center" wrapText="1"/>
    </xf>
    <xf numFmtId="0" fontId="4" fillId="0" borderId="0" xfId="0" applyFont="1" applyFill="1" applyAlignment="1">
      <alignment horizontal="right"/>
    </xf>
    <xf numFmtId="0" fontId="4" fillId="0" borderId="5" xfId="0" applyFont="1" applyFill="1" applyBorder="1" applyAlignment="1">
      <alignment horizontal="center" wrapText="1"/>
    </xf>
    <xf numFmtId="0" fontId="18" fillId="0" borderId="0" xfId="0" applyFont="1" applyFill="1" applyBorder="1" applyAlignment="1">
      <alignment horizontal="left" vertical="center"/>
    </xf>
    <xf numFmtId="0" fontId="4" fillId="0" borderId="0" xfId="0" applyFont="1" applyFill="1" applyBorder="1"/>
    <xf numFmtId="7" fontId="12" fillId="0" borderId="0" xfId="22" applyNumberFormat="1" applyFont="1" applyFill="1" applyBorder="1" applyAlignment="1">
      <alignment horizontal="left" vertical="center"/>
    </xf>
    <xf numFmtId="0" fontId="4" fillId="0" borderId="0" xfId="0" applyFont="1" applyFill="1" applyBorder="1" applyAlignment="1">
      <alignment vertical="center"/>
    </xf>
    <xf numFmtId="0" fontId="4" fillId="0" borderId="1" xfId="0" applyFont="1" applyFill="1" applyBorder="1"/>
    <xf numFmtId="0" fontId="16" fillId="0" borderId="0" xfId="0" applyFont="1" applyFill="1"/>
    <xf numFmtId="0" fontId="0" fillId="0" borderId="0" xfId="0" applyFill="1"/>
    <xf numFmtId="10" fontId="9" fillId="0" borderId="1" xfId="21" applyNumberFormat="1" applyFont="1" applyFill="1" applyBorder="1" applyAlignment="1">
      <alignment horizontal="center"/>
    </xf>
    <xf numFmtId="7" fontId="12" fillId="2" borderId="1" xfId="22" applyNumberFormat="1" applyFont="1" applyFill="1" applyBorder="1" applyAlignment="1">
      <alignment horizontal="center"/>
    </xf>
  </cellXfs>
  <cellStyles count="27">
    <cellStyle name="Comma 4" xfId="24" xr:uid="{00000000-0005-0000-0000-000000000000}"/>
    <cellStyle name="Comma 4 2" xfId="26" xr:uid="{00000000-0005-0000-0000-000001000000}"/>
    <cellStyle name="Currency" xfId="22" builtinId="4"/>
    <cellStyle name="Currency 5" xfId="23" xr:uid="{00000000-0005-0000-0000-000003000000}"/>
    <cellStyle name="Currency 5 2" xfId="25" xr:uid="{00000000-0005-0000-0000-000004000000}"/>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Normal" xfId="0" builtinId="0"/>
    <cellStyle name="Percent" xfId="21" builtinId="5"/>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35"/>
  <sheetViews>
    <sheetView tabSelected="1" zoomScale="70" zoomScaleNormal="70" workbookViewId="0">
      <selection activeCell="K111" sqref="K111"/>
    </sheetView>
  </sheetViews>
  <sheetFormatPr defaultColWidth="4.125" defaultRowHeight="15" x14ac:dyDescent="0.2"/>
  <cols>
    <col min="1" max="1" width="40.375" style="4" customWidth="1"/>
    <col min="2" max="2" width="24.625" style="4" customWidth="1"/>
    <col min="3" max="3" width="25.125" style="4" customWidth="1"/>
    <col min="4" max="4" width="26.5" style="4" customWidth="1"/>
    <col min="5" max="5" width="23.125" style="4" customWidth="1"/>
    <col min="6" max="6" width="34.125" style="4" bestFit="1" customWidth="1"/>
    <col min="7" max="10" width="23.125" style="4" customWidth="1"/>
    <col min="11" max="14" width="23.5" style="4" customWidth="1"/>
    <col min="15" max="15" width="9.375" style="4" customWidth="1"/>
    <col min="16" max="16" width="12.125" style="4" customWidth="1"/>
    <col min="17" max="17" width="2.125" style="4" customWidth="1"/>
    <col min="18" max="18" width="9.125" style="4" bestFit="1" customWidth="1"/>
    <col min="19" max="19" width="4.125" style="4" bestFit="1" customWidth="1"/>
    <col min="20" max="16384" width="4.125" style="4"/>
  </cols>
  <sheetData>
    <row r="1" spans="1:19" ht="23.25" x14ac:dyDescent="0.35">
      <c r="A1" s="58" t="s">
        <v>177</v>
      </c>
    </row>
    <row r="2" spans="1:19" ht="23.25" x14ac:dyDescent="0.35">
      <c r="A2" s="103" t="s">
        <v>154</v>
      </c>
      <c r="E2" s="78" t="s">
        <v>156</v>
      </c>
    </row>
    <row r="3" spans="1:19" ht="15.75" customHeight="1" x14ac:dyDescent="0.2">
      <c r="E3" s="126" t="s">
        <v>166</v>
      </c>
      <c r="F3" s="126"/>
      <c r="G3" s="126"/>
      <c r="H3" s="126"/>
    </row>
    <row r="4" spans="1:19" x14ac:dyDescent="0.2">
      <c r="D4" s="1"/>
      <c r="E4" s="126"/>
      <c r="F4" s="126"/>
      <c r="G4" s="126"/>
      <c r="H4" s="126"/>
    </row>
    <row r="5" spans="1:19" ht="18.75" x14ac:dyDescent="0.3">
      <c r="A5" s="59" t="s">
        <v>9</v>
      </c>
      <c r="B5" s="14"/>
      <c r="C5" s="14"/>
      <c r="D5" s="1"/>
      <c r="E5" s="126"/>
      <c r="F5" s="126"/>
      <c r="G5" s="126"/>
      <c r="H5" s="126"/>
      <c r="R5" s="3" t="s">
        <v>3</v>
      </c>
      <c r="S5" s="4" t="s">
        <v>7</v>
      </c>
    </row>
    <row r="6" spans="1:19" x14ac:dyDescent="0.2">
      <c r="D6" s="1"/>
      <c r="E6" s="126"/>
      <c r="F6" s="126"/>
      <c r="G6" s="126"/>
      <c r="H6" s="126"/>
      <c r="S6" s="4" t="s">
        <v>8</v>
      </c>
    </row>
    <row r="7" spans="1:19" x14ac:dyDescent="0.2">
      <c r="A7" s="5" t="s">
        <v>0</v>
      </c>
      <c r="B7" s="129" t="s">
        <v>76</v>
      </c>
      <c r="C7" s="129"/>
      <c r="D7" s="1"/>
      <c r="E7" s="126"/>
      <c r="F7" s="126"/>
      <c r="G7" s="126"/>
      <c r="H7" s="126"/>
    </row>
    <row r="8" spans="1:19" x14ac:dyDescent="0.2">
      <c r="A8" s="5" t="s">
        <v>65</v>
      </c>
      <c r="B8" s="83" t="s">
        <v>76</v>
      </c>
      <c r="C8" s="2"/>
      <c r="D8" s="1"/>
      <c r="E8" s="126"/>
      <c r="F8" s="126"/>
      <c r="G8" s="126"/>
      <c r="H8" s="126"/>
    </row>
    <row r="9" spans="1:19" x14ac:dyDescent="0.2">
      <c r="A9" s="5" t="s">
        <v>6</v>
      </c>
      <c r="B9" s="33" t="s">
        <v>76</v>
      </c>
      <c r="C9" s="2"/>
      <c r="D9" s="1"/>
      <c r="E9" s="126"/>
      <c r="F9" s="126"/>
      <c r="G9" s="126"/>
      <c r="H9" s="126"/>
    </row>
    <row r="10" spans="1:19" x14ac:dyDescent="0.2">
      <c r="A10" s="5" t="s">
        <v>2</v>
      </c>
      <c r="B10" s="34">
        <v>45814</v>
      </c>
      <c r="C10" s="110"/>
      <c r="D10" s="1"/>
      <c r="E10" s="126"/>
      <c r="F10" s="126"/>
      <c r="G10" s="126"/>
      <c r="H10" s="126"/>
    </row>
    <row r="11" spans="1:19" x14ac:dyDescent="0.2">
      <c r="A11" s="5" t="s">
        <v>1</v>
      </c>
      <c r="B11" s="34">
        <v>46023</v>
      </c>
      <c r="C11" s="110"/>
      <c r="D11" s="1"/>
      <c r="E11" s="1"/>
      <c r="F11" s="1"/>
      <c r="G11" s="1"/>
    </row>
    <row r="12" spans="1:19" ht="15.75" x14ac:dyDescent="0.25">
      <c r="A12" s="6"/>
      <c r="B12" s="8"/>
      <c r="C12" s="8"/>
      <c r="D12" s="1"/>
      <c r="E12" s="1"/>
      <c r="F12" s="90"/>
      <c r="G12" s="1"/>
    </row>
    <row r="13" spans="1:19" x14ac:dyDescent="0.2">
      <c r="A13" s="5"/>
      <c r="B13" s="7" t="s">
        <v>103</v>
      </c>
      <c r="D13" s="1"/>
      <c r="E13" s="1"/>
      <c r="F13" s="1"/>
      <c r="G13" s="1"/>
    </row>
    <row r="14" spans="1:19" x14ac:dyDescent="0.2">
      <c r="A14" s="1" t="s">
        <v>104</v>
      </c>
      <c r="B14" s="35">
        <v>7200</v>
      </c>
      <c r="D14" s="1"/>
      <c r="E14" s="1"/>
      <c r="F14" s="1"/>
      <c r="G14" s="1"/>
    </row>
    <row r="15" spans="1:19" x14ac:dyDescent="0.2">
      <c r="A15" s="1" t="s">
        <v>105</v>
      </c>
      <c r="B15" s="35">
        <v>7920</v>
      </c>
    </row>
    <row r="16" spans="1:19" x14ac:dyDescent="0.2">
      <c r="A16" s="1"/>
      <c r="B16" s="1"/>
      <c r="C16" s="1"/>
    </row>
    <row r="17" spans="1:11" ht="30" x14ac:dyDescent="0.2">
      <c r="A17" s="1"/>
      <c r="B17" s="1"/>
      <c r="C17" s="12" t="s">
        <v>106</v>
      </c>
      <c r="D17" s="5" t="s">
        <v>80</v>
      </c>
    </row>
    <row r="18" spans="1:11" x14ac:dyDescent="0.2">
      <c r="A18" s="5" t="s">
        <v>10</v>
      </c>
      <c r="B18" s="15">
        <f>B15/B14-1</f>
        <v>0.10000000000000009</v>
      </c>
      <c r="C18" s="36">
        <v>0</v>
      </c>
      <c r="D18" s="135" t="s">
        <v>76</v>
      </c>
      <c r="E18" s="136"/>
      <c r="F18" s="136"/>
      <c r="G18" s="136"/>
      <c r="H18" s="136"/>
      <c r="I18" s="136"/>
      <c r="J18" s="137"/>
    </row>
    <row r="19" spans="1:11" x14ac:dyDescent="0.2">
      <c r="A19" s="5" t="s">
        <v>11</v>
      </c>
      <c r="B19" s="36">
        <v>0</v>
      </c>
      <c r="C19" s="36">
        <v>0</v>
      </c>
      <c r="D19" s="135" t="s">
        <v>76</v>
      </c>
      <c r="E19" s="136"/>
      <c r="F19" s="136"/>
      <c r="G19" s="136"/>
      <c r="H19" s="136"/>
      <c r="I19" s="136"/>
      <c r="J19" s="137"/>
    </row>
    <row r="20" spans="1:11" x14ac:dyDescent="0.2">
      <c r="A20" s="5" t="s">
        <v>12</v>
      </c>
      <c r="B20" s="36">
        <v>0</v>
      </c>
      <c r="C20" s="36">
        <v>0</v>
      </c>
      <c r="D20" s="135" t="s">
        <v>76</v>
      </c>
      <c r="E20" s="136"/>
      <c r="F20" s="136"/>
      <c r="G20" s="136"/>
      <c r="H20" s="136"/>
      <c r="I20" s="136"/>
      <c r="J20" s="137"/>
    </row>
    <row r="21" spans="1:11" x14ac:dyDescent="0.2">
      <c r="A21" s="5"/>
      <c r="B21" s="5"/>
      <c r="C21" s="5"/>
      <c r="D21" s="5"/>
      <c r="E21" s="5"/>
      <c r="F21" s="5"/>
      <c r="G21" s="5"/>
      <c r="H21" s="5"/>
      <c r="I21" s="5"/>
      <c r="J21" s="5"/>
      <c r="K21" s="5"/>
    </row>
    <row r="22" spans="1:11" ht="39.75" customHeight="1" x14ac:dyDescent="0.2">
      <c r="A22" s="138" t="s">
        <v>132</v>
      </c>
      <c r="B22" s="138"/>
      <c r="C22" s="138"/>
      <c r="D22" s="138"/>
      <c r="E22" s="138"/>
      <c r="F22" s="138"/>
      <c r="G22" s="138"/>
      <c r="H22" s="5"/>
      <c r="I22" s="5"/>
      <c r="J22" s="5"/>
      <c r="K22" s="5"/>
    </row>
    <row r="23" spans="1:11" ht="17.25" customHeight="1" x14ac:dyDescent="0.2">
      <c r="A23" s="139" t="s">
        <v>113</v>
      </c>
      <c r="B23" s="140"/>
      <c r="C23" s="140"/>
      <c r="D23" s="140"/>
      <c r="E23" s="140"/>
      <c r="F23" s="140"/>
      <c r="G23" s="141"/>
      <c r="H23" s="5"/>
      <c r="I23" s="5"/>
      <c r="J23" s="5"/>
      <c r="K23" s="5"/>
    </row>
    <row r="24" spans="1:11" ht="17.25" customHeight="1" x14ac:dyDescent="0.2">
      <c r="A24" s="142"/>
      <c r="B24" s="143"/>
      <c r="C24" s="143"/>
      <c r="D24" s="143"/>
      <c r="E24" s="143"/>
      <c r="F24" s="143"/>
      <c r="G24" s="144"/>
      <c r="H24" s="5"/>
      <c r="I24" s="5"/>
      <c r="J24" s="5"/>
      <c r="K24" s="5"/>
    </row>
    <row r="25" spans="1:11" ht="27.75" customHeight="1" x14ac:dyDescent="0.2">
      <c r="A25" s="145"/>
      <c r="B25" s="146"/>
      <c r="C25" s="146"/>
      <c r="D25" s="146"/>
      <c r="E25" s="146"/>
      <c r="F25" s="146"/>
      <c r="G25" s="147"/>
      <c r="H25" s="5"/>
      <c r="I25" s="5"/>
      <c r="J25" s="5"/>
      <c r="K25" s="5"/>
    </row>
    <row r="26" spans="1:11" ht="17.25" customHeight="1" x14ac:dyDescent="0.2">
      <c r="A26" s="5"/>
      <c r="B26" s="5"/>
      <c r="C26" s="5"/>
      <c r="D26" s="5"/>
      <c r="E26" s="5"/>
      <c r="F26" s="5"/>
      <c r="G26" s="5"/>
      <c r="H26" s="5"/>
      <c r="I26" s="5"/>
      <c r="J26" s="5"/>
      <c r="K26" s="5"/>
    </row>
    <row r="27" spans="1:11" ht="17.25" customHeight="1" x14ac:dyDescent="0.2">
      <c r="A27" s="5"/>
      <c r="B27" s="5"/>
      <c r="C27" s="5"/>
      <c r="D27" s="5"/>
      <c r="E27" s="5"/>
      <c r="F27" s="5"/>
      <c r="G27" s="5"/>
      <c r="H27" s="5"/>
      <c r="I27" s="5"/>
      <c r="J27" s="5"/>
      <c r="K27" s="5"/>
    </row>
    <row r="28" spans="1:11" ht="18.75" x14ac:dyDescent="0.2">
      <c r="A28" s="75" t="s">
        <v>102</v>
      </c>
      <c r="B28" s="5"/>
      <c r="C28" s="5"/>
      <c r="D28" s="5"/>
      <c r="E28" s="5"/>
      <c r="F28" s="5"/>
      <c r="G28" s="5"/>
      <c r="H28" s="5"/>
      <c r="I28" s="5"/>
      <c r="J28" s="5"/>
      <c r="K28" s="5"/>
    </row>
    <row r="29" spans="1:11" x14ac:dyDescent="0.2">
      <c r="A29" s="150" t="s">
        <v>119</v>
      </c>
      <c r="B29" s="151"/>
      <c r="C29" s="151"/>
      <c r="D29" s="151"/>
      <c r="E29" s="5"/>
      <c r="F29" s="5"/>
      <c r="G29" s="5"/>
      <c r="H29" s="5"/>
      <c r="I29" s="5"/>
      <c r="J29" s="5"/>
      <c r="K29" s="5"/>
    </row>
    <row r="30" spans="1:11" ht="29.25" customHeight="1" x14ac:dyDescent="0.2">
      <c r="A30" s="138"/>
      <c r="B30" s="138"/>
      <c r="C30" s="138"/>
      <c r="D30" s="138"/>
      <c r="E30" s="5"/>
      <c r="F30" s="5"/>
      <c r="G30" s="5"/>
      <c r="H30" s="5"/>
      <c r="I30" s="5"/>
      <c r="J30" s="5"/>
      <c r="K30" s="5"/>
    </row>
    <row r="31" spans="1:11" x14ac:dyDescent="0.2">
      <c r="A31" s="148" t="s">
        <v>82</v>
      </c>
      <c r="B31" s="60" t="s">
        <v>115</v>
      </c>
      <c r="C31" s="60" t="s">
        <v>116</v>
      </c>
      <c r="D31" s="61" t="s">
        <v>75</v>
      </c>
    </row>
    <row r="32" spans="1:11" x14ac:dyDescent="0.2">
      <c r="A32" s="149"/>
      <c r="B32" s="62" t="s">
        <v>101</v>
      </c>
      <c r="C32" s="62" t="s">
        <v>101</v>
      </c>
      <c r="D32" s="63" t="str">
        <f>C31&amp;" / "&amp;B31</f>
        <v>Current Filing / Previous filing</v>
      </c>
    </row>
    <row r="33" spans="1:5" x14ac:dyDescent="0.2">
      <c r="A33" s="64" t="s">
        <v>83</v>
      </c>
      <c r="B33" s="37" t="s">
        <v>122</v>
      </c>
      <c r="C33" s="37" t="s">
        <v>122</v>
      </c>
      <c r="D33" s="65">
        <f>IFERROR(C33/B33,1)</f>
        <v>1</v>
      </c>
      <c r="E33" s="4" t="s">
        <v>121</v>
      </c>
    </row>
    <row r="34" spans="1:5" x14ac:dyDescent="0.2">
      <c r="A34" s="64" t="s">
        <v>84</v>
      </c>
      <c r="B34" s="37" t="s">
        <v>122</v>
      </c>
      <c r="C34" s="37" t="s">
        <v>122</v>
      </c>
      <c r="D34" s="65">
        <f t="shared" ref="D34:D56" si="0">IFERROR(C34/B34,1)</f>
        <v>1</v>
      </c>
      <c r="E34" s="4" t="s">
        <v>133</v>
      </c>
    </row>
    <row r="35" spans="1:5" x14ac:dyDescent="0.2">
      <c r="A35" s="64" t="s">
        <v>85</v>
      </c>
      <c r="B35" s="37" t="s">
        <v>122</v>
      </c>
      <c r="C35" s="37" t="s">
        <v>122</v>
      </c>
      <c r="D35" s="65">
        <f t="shared" si="0"/>
        <v>1</v>
      </c>
      <c r="E35" s="4" t="s">
        <v>120</v>
      </c>
    </row>
    <row r="36" spans="1:5" x14ac:dyDescent="0.2">
      <c r="A36" s="64" t="s">
        <v>86</v>
      </c>
      <c r="B36" s="37" t="s">
        <v>122</v>
      </c>
      <c r="C36" s="37" t="s">
        <v>122</v>
      </c>
      <c r="D36" s="65">
        <f t="shared" si="0"/>
        <v>1</v>
      </c>
      <c r="E36" s="4" t="s">
        <v>117</v>
      </c>
    </row>
    <row r="37" spans="1:5" x14ac:dyDescent="0.2">
      <c r="A37" s="64" t="s">
        <v>87</v>
      </c>
      <c r="B37" s="37" t="s">
        <v>122</v>
      </c>
      <c r="C37" s="37" t="s">
        <v>122</v>
      </c>
      <c r="D37" s="65">
        <f t="shared" si="0"/>
        <v>1</v>
      </c>
      <c r="E37" s="4" t="s">
        <v>118</v>
      </c>
    </row>
    <row r="38" spans="1:5" x14ac:dyDescent="0.2">
      <c r="A38" s="64" t="s">
        <v>88</v>
      </c>
      <c r="B38" s="37" t="s">
        <v>122</v>
      </c>
      <c r="C38" s="37" t="s">
        <v>122</v>
      </c>
      <c r="D38" s="65">
        <f t="shared" si="0"/>
        <v>1</v>
      </c>
    </row>
    <row r="39" spans="1:5" x14ac:dyDescent="0.2">
      <c r="A39" s="64" t="s">
        <v>89</v>
      </c>
      <c r="B39" s="37" t="s">
        <v>122</v>
      </c>
      <c r="C39" s="37" t="s">
        <v>122</v>
      </c>
      <c r="D39" s="65">
        <f t="shared" si="0"/>
        <v>1</v>
      </c>
    </row>
    <row r="40" spans="1:5" x14ac:dyDescent="0.2">
      <c r="A40" s="64" t="s">
        <v>90</v>
      </c>
      <c r="B40" s="37" t="s">
        <v>122</v>
      </c>
      <c r="C40" s="37" t="s">
        <v>122</v>
      </c>
      <c r="D40" s="65">
        <f t="shared" si="0"/>
        <v>1</v>
      </c>
    </row>
    <row r="41" spans="1:5" x14ac:dyDescent="0.2">
      <c r="A41" s="64" t="s">
        <v>91</v>
      </c>
      <c r="B41" s="37" t="s">
        <v>122</v>
      </c>
      <c r="C41" s="37" t="s">
        <v>122</v>
      </c>
      <c r="D41" s="65">
        <f t="shared" si="0"/>
        <v>1</v>
      </c>
    </row>
    <row r="42" spans="1:5" x14ac:dyDescent="0.2">
      <c r="A42" s="64" t="s">
        <v>92</v>
      </c>
      <c r="B42" s="37" t="s">
        <v>122</v>
      </c>
      <c r="C42" s="37" t="s">
        <v>122</v>
      </c>
      <c r="D42" s="65">
        <f t="shared" si="0"/>
        <v>1</v>
      </c>
    </row>
    <row r="43" spans="1:5" x14ac:dyDescent="0.2">
      <c r="A43" s="64" t="s">
        <v>93</v>
      </c>
      <c r="B43" s="37" t="s">
        <v>122</v>
      </c>
      <c r="C43" s="37" t="s">
        <v>122</v>
      </c>
      <c r="D43" s="65">
        <f t="shared" si="0"/>
        <v>1</v>
      </c>
    </row>
    <row r="44" spans="1:5" x14ac:dyDescent="0.2">
      <c r="A44" s="64" t="s">
        <v>94</v>
      </c>
      <c r="B44" s="37" t="s">
        <v>122</v>
      </c>
      <c r="C44" s="37" t="s">
        <v>122</v>
      </c>
      <c r="D44" s="65">
        <f t="shared" si="0"/>
        <v>1</v>
      </c>
    </row>
    <row r="45" spans="1:5" x14ac:dyDescent="0.2">
      <c r="A45" s="64" t="s">
        <v>95</v>
      </c>
      <c r="B45" s="37" t="s">
        <v>122</v>
      </c>
      <c r="C45" s="37" t="s">
        <v>122</v>
      </c>
      <c r="D45" s="65">
        <f t="shared" si="0"/>
        <v>1</v>
      </c>
    </row>
    <row r="46" spans="1:5" x14ac:dyDescent="0.2">
      <c r="A46" s="64" t="s">
        <v>96</v>
      </c>
      <c r="B46" s="37" t="s">
        <v>122</v>
      </c>
      <c r="C46" s="37" t="s">
        <v>122</v>
      </c>
      <c r="D46" s="65">
        <f t="shared" si="0"/>
        <v>1</v>
      </c>
    </row>
    <row r="47" spans="1:5" x14ac:dyDescent="0.2">
      <c r="A47" s="64" t="s">
        <v>97</v>
      </c>
      <c r="B47" s="37" t="s">
        <v>122</v>
      </c>
      <c r="C47" s="37" t="s">
        <v>122</v>
      </c>
      <c r="D47" s="65">
        <f t="shared" si="0"/>
        <v>1</v>
      </c>
    </row>
    <row r="48" spans="1:5" x14ac:dyDescent="0.2">
      <c r="A48" s="64" t="s">
        <v>98</v>
      </c>
      <c r="B48" s="37" t="s">
        <v>122</v>
      </c>
      <c r="C48" s="37" t="s">
        <v>122</v>
      </c>
      <c r="D48" s="65">
        <f t="shared" si="0"/>
        <v>1</v>
      </c>
    </row>
    <row r="49" spans="1:11" x14ac:dyDescent="0.2">
      <c r="A49" s="64" t="s">
        <v>108</v>
      </c>
      <c r="B49" s="37" t="s">
        <v>122</v>
      </c>
      <c r="C49" s="37" t="s">
        <v>122</v>
      </c>
      <c r="D49" s="65">
        <f t="shared" si="0"/>
        <v>1</v>
      </c>
    </row>
    <row r="50" spans="1:11" x14ac:dyDescent="0.2">
      <c r="A50" s="64" t="s">
        <v>109</v>
      </c>
      <c r="B50" s="37" t="s">
        <v>122</v>
      </c>
      <c r="C50" s="37" t="s">
        <v>122</v>
      </c>
      <c r="D50" s="65">
        <f t="shared" si="0"/>
        <v>1</v>
      </c>
    </row>
    <row r="51" spans="1:11" x14ac:dyDescent="0.2">
      <c r="A51" s="64" t="s">
        <v>136</v>
      </c>
      <c r="B51" s="37" t="s">
        <v>122</v>
      </c>
      <c r="C51" s="37" t="s">
        <v>122</v>
      </c>
      <c r="D51" s="65">
        <f t="shared" si="0"/>
        <v>1</v>
      </c>
    </row>
    <row r="52" spans="1:11" x14ac:dyDescent="0.2">
      <c r="A52" s="80" t="s">
        <v>99</v>
      </c>
      <c r="B52" s="37" t="s">
        <v>122</v>
      </c>
      <c r="C52" s="37" t="s">
        <v>122</v>
      </c>
      <c r="D52" s="65">
        <f t="shared" ref="D52:D54" si="1">IFERROR(C52/B52,1)</f>
        <v>1</v>
      </c>
    </row>
    <row r="53" spans="1:11" x14ac:dyDescent="0.2">
      <c r="A53" s="80" t="s">
        <v>99</v>
      </c>
      <c r="B53" s="37" t="s">
        <v>122</v>
      </c>
      <c r="C53" s="37" t="s">
        <v>122</v>
      </c>
      <c r="D53" s="65">
        <f t="shared" si="1"/>
        <v>1</v>
      </c>
    </row>
    <row r="54" spans="1:11" x14ac:dyDescent="0.2">
      <c r="A54" s="80" t="s">
        <v>99</v>
      </c>
      <c r="B54" s="37" t="s">
        <v>122</v>
      </c>
      <c r="C54" s="37" t="s">
        <v>122</v>
      </c>
      <c r="D54" s="65">
        <f t="shared" si="1"/>
        <v>1</v>
      </c>
    </row>
    <row r="55" spans="1:11" x14ac:dyDescent="0.2">
      <c r="A55" s="80" t="s">
        <v>99</v>
      </c>
      <c r="B55" s="37" t="s">
        <v>122</v>
      </c>
      <c r="C55" s="37" t="s">
        <v>122</v>
      </c>
      <c r="D55" s="65">
        <f t="shared" si="0"/>
        <v>1</v>
      </c>
    </row>
    <row r="56" spans="1:11" x14ac:dyDescent="0.2">
      <c r="A56" s="80" t="s">
        <v>99</v>
      </c>
      <c r="B56" s="37" t="s">
        <v>122</v>
      </c>
      <c r="C56" s="37" t="s">
        <v>122</v>
      </c>
      <c r="D56" s="65">
        <f t="shared" si="0"/>
        <v>1</v>
      </c>
    </row>
    <row r="57" spans="1:11" ht="15.75" x14ac:dyDescent="0.2">
      <c r="A57" s="66" t="s">
        <v>100</v>
      </c>
      <c r="B57" s="67"/>
      <c r="C57" s="67"/>
      <c r="D57" s="68">
        <f>PRODUCT(D33:D56)</f>
        <v>1</v>
      </c>
    </row>
    <row r="58" spans="1:11" ht="39" customHeight="1" x14ac:dyDescent="0.2">
      <c r="A58" s="127" t="s">
        <v>159</v>
      </c>
      <c r="B58" s="128"/>
      <c r="C58" s="128"/>
      <c r="D58" s="69">
        <f>B18+1</f>
        <v>1.1000000000000001</v>
      </c>
    </row>
    <row r="59" spans="1:11" ht="35.25" customHeight="1" x14ac:dyDescent="0.2">
      <c r="A59" s="132" t="s">
        <v>99</v>
      </c>
      <c r="B59" s="133"/>
      <c r="C59" s="133"/>
      <c r="D59" s="133"/>
      <c r="E59" s="133"/>
      <c r="F59" s="133"/>
      <c r="G59" s="134"/>
      <c r="H59" s="5"/>
      <c r="I59" s="5"/>
      <c r="J59" s="5"/>
      <c r="K59" s="5"/>
    </row>
    <row r="60" spans="1:11" x14ac:dyDescent="0.2">
      <c r="A60" s="5"/>
      <c r="B60" s="5"/>
      <c r="C60" s="5"/>
    </row>
    <row r="61" spans="1:11" ht="18.75" x14ac:dyDescent="0.3">
      <c r="A61" s="76"/>
      <c r="B61" s="5"/>
      <c r="C61" s="5"/>
    </row>
    <row r="63" spans="1:11" ht="18.75" x14ac:dyDescent="0.3">
      <c r="A63" s="59" t="s">
        <v>13</v>
      </c>
      <c r="B63" s="9"/>
      <c r="C63" s="9"/>
      <c r="D63" s="9"/>
    </row>
    <row r="64" spans="1:11" ht="30" x14ac:dyDescent="0.2">
      <c r="B64" s="9" t="s">
        <v>27</v>
      </c>
      <c r="C64" s="9" t="s">
        <v>28</v>
      </c>
      <c r="D64" s="9" t="s">
        <v>147</v>
      </c>
    </row>
    <row r="65" spans="1:4" x14ac:dyDescent="0.2">
      <c r="A65" s="84" t="s">
        <v>14</v>
      </c>
      <c r="B65" s="37">
        <v>0</v>
      </c>
      <c r="C65" s="37">
        <v>0</v>
      </c>
      <c r="D65" s="37">
        <v>0</v>
      </c>
    </row>
    <row r="66" spans="1:4" x14ac:dyDescent="0.2">
      <c r="A66" s="84" t="s">
        <v>15</v>
      </c>
      <c r="B66" s="37">
        <v>0</v>
      </c>
      <c r="C66" s="37">
        <v>0</v>
      </c>
      <c r="D66" s="37">
        <v>0</v>
      </c>
    </row>
    <row r="67" spans="1:4" x14ac:dyDescent="0.2">
      <c r="A67" s="84" t="s">
        <v>16</v>
      </c>
      <c r="B67" s="37">
        <v>0</v>
      </c>
      <c r="C67" s="37">
        <v>0</v>
      </c>
      <c r="D67" s="37">
        <v>0</v>
      </c>
    </row>
    <row r="68" spans="1:4" x14ac:dyDescent="0.2">
      <c r="A68" s="84" t="s">
        <v>22</v>
      </c>
      <c r="B68" s="37">
        <v>0</v>
      </c>
      <c r="C68" s="37">
        <v>0</v>
      </c>
      <c r="D68" s="37">
        <v>0</v>
      </c>
    </row>
    <row r="69" spans="1:4" x14ac:dyDescent="0.2">
      <c r="A69" s="84" t="s">
        <v>21</v>
      </c>
      <c r="B69" s="37">
        <v>0</v>
      </c>
      <c r="C69" s="37">
        <v>0</v>
      </c>
      <c r="D69" s="37">
        <v>0</v>
      </c>
    </row>
    <row r="70" spans="1:4" x14ac:dyDescent="0.2">
      <c r="A70" s="84" t="s">
        <v>17</v>
      </c>
      <c r="B70" s="37">
        <v>0</v>
      </c>
      <c r="C70" s="37">
        <v>0</v>
      </c>
      <c r="D70" s="37">
        <v>0</v>
      </c>
    </row>
    <row r="71" spans="1:4" x14ac:dyDescent="0.2">
      <c r="A71" s="84" t="s">
        <v>18</v>
      </c>
      <c r="B71" s="37">
        <v>0</v>
      </c>
      <c r="C71" s="37">
        <v>0</v>
      </c>
      <c r="D71" s="37">
        <v>0</v>
      </c>
    </row>
    <row r="72" spans="1:4" x14ac:dyDescent="0.2">
      <c r="A72" s="84" t="s">
        <v>19</v>
      </c>
      <c r="B72" s="37">
        <v>0</v>
      </c>
      <c r="C72" s="37">
        <v>0</v>
      </c>
      <c r="D72" s="37">
        <v>0</v>
      </c>
    </row>
    <row r="73" spans="1:4" x14ac:dyDescent="0.2">
      <c r="A73" s="84" t="s">
        <v>20</v>
      </c>
      <c r="B73" s="37">
        <v>0</v>
      </c>
      <c r="C73" s="37">
        <v>0</v>
      </c>
      <c r="D73" s="37">
        <v>0</v>
      </c>
    </row>
    <row r="74" spans="1:4" x14ac:dyDescent="0.2">
      <c r="A74" s="74" t="s">
        <v>26</v>
      </c>
      <c r="B74" s="11">
        <f>SUM(B65:B73)</f>
        <v>0</v>
      </c>
      <c r="C74" s="11">
        <f>SUM(C65:C73)</f>
        <v>0</v>
      </c>
      <c r="D74" s="11">
        <f>SUM(D65:D73)</f>
        <v>0</v>
      </c>
    </row>
    <row r="75" spans="1:4" x14ac:dyDescent="0.2">
      <c r="A75" s="5"/>
      <c r="B75" s="5"/>
      <c r="C75" s="8"/>
    </row>
    <row r="76" spans="1:4" ht="18.75" x14ac:dyDescent="0.2">
      <c r="A76" s="77" t="s">
        <v>23</v>
      </c>
      <c r="B76" s="5"/>
      <c r="C76" s="8"/>
    </row>
    <row r="77" spans="1:4" ht="30" x14ac:dyDescent="0.2">
      <c r="A77" s="85" t="s">
        <v>107</v>
      </c>
      <c r="B77" s="30" t="s">
        <v>24</v>
      </c>
      <c r="C77" s="31" t="s">
        <v>25</v>
      </c>
    </row>
    <row r="78" spans="1:4" x14ac:dyDescent="0.2">
      <c r="A78" s="86">
        <f>YEAR($B$11)-4</f>
        <v>2022</v>
      </c>
      <c r="B78" s="36">
        <v>0</v>
      </c>
      <c r="C78" s="36">
        <v>0</v>
      </c>
      <c r="D78" s="109"/>
    </row>
    <row r="79" spans="1:4" x14ac:dyDescent="0.2">
      <c r="A79" s="86">
        <f>YEAR($B$11)-3</f>
        <v>2023</v>
      </c>
      <c r="B79" s="36">
        <v>0</v>
      </c>
      <c r="C79" s="36">
        <v>0</v>
      </c>
    </row>
    <row r="80" spans="1:4" x14ac:dyDescent="0.2">
      <c r="A80" s="86">
        <f>YEAR($B$11)-2</f>
        <v>2024</v>
      </c>
      <c r="B80" s="36">
        <v>0</v>
      </c>
      <c r="C80" s="36">
        <v>0</v>
      </c>
    </row>
    <row r="81" spans="1:11" x14ac:dyDescent="0.2">
      <c r="A81" s="87">
        <f>YEAR($B$11)-1</f>
        <v>2025</v>
      </c>
      <c r="B81" s="36">
        <v>0</v>
      </c>
      <c r="C81" s="36">
        <v>0</v>
      </c>
    </row>
    <row r="82" spans="1:11" x14ac:dyDescent="0.2">
      <c r="A82" s="10"/>
      <c r="B82" s="5"/>
      <c r="C82" s="8"/>
    </row>
    <row r="83" spans="1:11" ht="18.75" x14ac:dyDescent="0.3">
      <c r="A83" s="59" t="s">
        <v>63</v>
      </c>
      <c r="B83" s="18"/>
      <c r="C83" s="18"/>
      <c r="D83" s="18"/>
      <c r="E83" s="18"/>
      <c r="F83" s="18"/>
      <c r="G83" s="18"/>
    </row>
    <row r="84" spans="1:11" ht="60" x14ac:dyDescent="0.2">
      <c r="B84" s="12" t="s">
        <v>73</v>
      </c>
      <c r="C84" s="12" t="s">
        <v>55</v>
      </c>
      <c r="D84" s="12" t="s">
        <v>56</v>
      </c>
      <c r="E84" s="12" t="s">
        <v>57</v>
      </c>
      <c r="F84" s="12" t="s">
        <v>58</v>
      </c>
      <c r="H84" s="153"/>
      <c r="I84" s="154" t="s">
        <v>180</v>
      </c>
      <c r="J84" s="154" t="s">
        <v>181</v>
      </c>
      <c r="K84" s="154" t="s">
        <v>182</v>
      </c>
    </row>
    <row r="85" spans="1:11" x14ac:dyDescent="0.2">
      <c r="A85" s="105" t="s">
        <v>111</v>
      </c>
      <c r="B85" s="34" t="s">
        <v>76</v>
      </c>
      <c r="C85" s="34" t="s">
        <v>76</v>
      </c>
      <c r="D85" s="34" t="s">
        <v>76</v>
      </c>
      <c r="E85" s="28"/>
      <c r="F85" s="28"/>
      <c r="H85" s="155" t="s">
        <v>111</v>
      </c>
      <c r="I85" s="34">
        <v>44926</v>
      </c>
      <c r="J85" s="34">
        <v>45291</v>
      </c>
      <c r="K85" s="34">
        <v>45657</v>
      </c>
    </row>
    <row r="86" spans="1:11" x14ac:dyDescent="0.2">
      <c r="A86" s="116" t="s">
        <v>52</v>
      </c>
      <c r="B86" s="49">
        <v>0</v>
      </c>
      <c r="C86" s="49">
        <v>0</v>
      </c>
      <c r="D86" s="49">
        <v>0</v>
      </c>
      <c r="E86" s="50" t="str">
        <f>IFERROR(D86/B86-1,"")</f>
        <v/>
      </c>
      <c r="F86" s="50" t="str">
        <f>IFERROR(D86/C86-1,"")</f>
        <v/>
      </c>
      <c r="H86" s="156" t="s">
        <v>52</v>
      </c>
      <c r="I86" s="49">
        <v>0</v>
      </c>
      <c r="J86" s="49">
        <v>0</v>
      </c>
      <c r="K86" s="49">
        <v>0</v>
      </c>
    </row>
    <row r="87" spans="1:11" x14ac:dyDescent="0.2">
      <c r="A87" s="116" t="s">
        <v>53</v>
      </c>
      <c r="B87" s="38">
        <v>0</v>
      </c>
      <c r="C87" s="38">
        <v>0</v>
      </c>
      <c r="D87" s="38">
        <v>0</v>
      </c>
      <c r="E87" s="26" t="str">
        <f t="shared" ref="E87:E91" si="2">IFERROR(D87/B87-1,"")</f>
        <v/>
      </c>
      <c r="F87" s="26" t="str">
        <f t="shared" ref="F87:F91" si="3">IFERROR(D87/C87-1,"")</f>
        <v/>
      </c>
      <c r="H87" s="156" t="s">
        <v>53</v>
      </c>
      <c r="I87" s="38">
        <v>0</v>
      </c>
      <c r="J87" s="38">
        <v>0</v>
      </c>
      <c r="K87" s="38">
        <v>0</v>
      </c>
    </row>
    <row r="88" spans="1:11" x14ac:dyDescent="0.2">
      <c r="A88" s="116" t="s">
        <v>93</v>
      </c>
      <c r="B88" s="38">
        <v>0</v>
      </c>
      <c r="C88" s="38">
        <v>0</v>
      </c>
      <c r="D88" s="38">
        <v>0</v>
      </c>
      <c r="E88" s="26" t="str">
        <f t="shared" ref="E88" si="4">IFERROR(D88/B88-1,"")</f>
        <v/>
      </c>
      <c r="F88" s="26" t="str">
        <f t="shared" ref="F88" si="5">IFERROR(D88/C88-1,"")</f>
        <v/>
      </c>
      <c r="H88" s="156" t="s">
        <v>93</v>
      </c>
      <c r="I88" s="38">
        <v>0</v>
      </c>
      <c r="J88" s="38">
        <v>0</v>
      </c>
      <c r="K88" s="38">
        <v>0</v>
      </c>
    </row>
    <row r="89" spans="1:11" x14ac:dyDescent="0.2">
      <c r="A89" s="116" t="s">
        <v>4</v>
      </c>
      <c r="B89" s="38">
        <v>0</v>
      </c>
      <c r="C89" s="38">
        <v>0</v>
      </c>
      <c r="D89" s="38">
        <v>0</v>
      </c>
      <c r="E89" s="26" t="str">
        <f t="shared" si="2"/>
        <v/>
      </c>
      <c r="F89" s="26" t="str">
        <f t="shared" si="3"/>
        <v/>
      </c>
      <c r="H89" s="156" t="s">
        <v>4</v>
      </c>
      <c r="I89" s="38">
        <v>0</v>
      </c>
      <c r="J89" s="38">
        <v>0</v>
      </c>
      <c r="K89" s="38">
        <v>0</v>
      </c>
    </row>
    <row r="90" spans="1:11" x14ac:dyDescent="0.2">
      <c r="A90" s="116" t="s">
        <v>110</v>
      </c>
      <c r="B90" s="38">
        <v>0</v>
      </c>
      <c r="C90" s="38">
        <v>0</v>
      </c>
      <c r="D90" s="38">
        <v>0</v>
      </c>
      <c r="E90" s="26" t="str">
        <f t="shared" si="2"/>
        <v/>
      </c>
      <c r="F90" s="26" t="str">
        <f t="shared" si="3"/>
        <v/>
      </c>
      <c r="H90" s="156" t="s">
        <v>110</v>
      </c>
      <c r="I90" s="38">
        <v>0</v>
      </c>
      <c r="J90" s="38">
        <v>0</v>
      </c>
      <c r="K90" s="38">
        <v>0</v>
      </c>
    </row>
    <row r="91" spans="1:11" x14ac:dyDescent="0.2">
      <c r="A91" s="116" t="s">
        <v>54</v>
      </c>
      <c r="B91" s="38">
        <v>0</v>
      </c>
      <c r="C91" s="38">
        <v>0</v>
      </c>
      <c r="D91" s="38">
        <v>0</v>
      </c>
      <c r="E91" s="26" t="str">
        <f t="shared" si="2"/>
        <v/>
      </c>
      <c r="F91" s="26" t="str">
        <f t="shared" si="3"/>
        <v/>
      </c>
      <c r="H91" s="156" t="s">
        <v>54</v>
      </c>
      <c r="I91" s="38">
        <v>0</v>
      </c>
      <c r="J91" s="38">
        <v>0</v>
      </c>
      <c r="K91" s="38">
        <v>0</v>
      </c>
    </row>
    <row r="92" spans="1:11" x14ac:dyDescent="0.2">
      <c r="A92" s="116" t="s">
        <v>26</v>
      </c>
      <c r="B92" s="117">
        <f>SUM(B86:B91)</f>
        <v>0</v>
      </c>
      <c r="C92" s="117">
        <f>SUM(C86:C91)</f>
        <v>0</v>
      </c>
      <c r="D92" s="117">
        <f>SUM(D86:D91)</f>
        <v>0</v>
      </c>
      <c r="E92" s="53" t="str">
        <f t="shared" ref="E92" si="6">IFERROR(D92/B92-1,"")</f>
        <v/>
      </c>
      <c r="F92" s="53" t="str">
        <f t="shared" ref="F92" si="7">IFERROR(D92/C92-1,"")</f>
        <v/>
      </c>
      <c r="H92" s="156" t="s">
        <v>26</v>
      </c>
      <c r="I92" s="157">
        <f>SUM(I86:I91)</f>
        <v>0</v>
      </c>
      <c r="J92" s="157">
        <f>SUM(J86:J91)</f>
        <v>0</v>
      </c>
      <c r="K92" s="157">
        <f>SUM(K86:K91)</f>
        <v>0</v>
      </c>
    </row>
    <row r="93" spans="1:11" x14ac:dyDescent="0.2">
      <c r="A93" s="84"/>
      <c r="B93" s="54"/>
      <c r="C93" s="54"/>
      <c r="D93" s="54"/>
      <c r="E93" s="53"/>
      <c r="F93" s="53"/>
      <c r="H93" s="158"/>
      <c r="I93" s="159"/>
      <c r="J93" s="159"/>
      <c r="K93" s="159"/>
    </row>
    <row r="94" spans="1:11" x14ac:dyDescent="0.2">
      <c r="A94" s="116" t="s">
        <v>151</v>
      </c>
      <c r="B94" s="38">
        <v>0</v>
      </c>
      <c r="C94" s="38">
        <v>0</v>
      </c>
      <c r="D94" s="38">
        <v>0</v>
      </c>
      <c r="E94" s="26" t="str">
        <f t="shared" ref="E94" si="8">IFERROR(D94/B94-1,"")</f>
        <v/>
      </c>
      <c r="F94" s="26" t="str">
        <f t="shared" ref="F94" si="9">IFERROR(D94/C94-1,"")</f>
        <v/>
      </c>
      <c r="H94" s="156" t="s">
        <v>151</v>
      </c>
      <c r="I94" s="38">
        <v>0</v>
      </c>
      <c r="J94" s="38">
        <v>0</v>
      </c>
      <c r="K94" s="38">
        <v>0</v>
      </c>
    </row>
    <row r="95" spans="1:11" x14ac:dyDescent="0.2">
      <c r="A95" s="116" t="s">
        <v>152</v>
      </c>
      <c r="B95" s="38">
        <v>0</v>
      </c>
      <c r="C95" s="38">
        <v>0</v>
      </c>
      <c r="D95" s="38">
        <v>0</v>
      </c>
      <c r="E95" s="26" t="str">
        <f t="shared" ref="E95:E96" si="10">IFERROR(D95/B95-1,"")</f>
        <v/>
      </c>
      <c r="F95" s="26" t="str">
        <f t="shared" ref="F95:F96" si="11">IFERROR(D95/C95-1,"")</f>
        <v/>
      </c>
      <c r="H95" s="156" t="s">
        <v>152</v>
      </c>
      <c r="I95" s="38">
        <v>0</v>
      </c>
      <c r="J95" s="38">
        <v>0</v>
      </c>
      <c r="K95" s="38">
        <v>0</v>
      </c>
    </row>
    <row r="96" spans="1:11" x14ac:dyDescent="0.2">
      <c r="A96" s="116" t="s">
        <v>26</v>
      </c>
      <c r="B96" s="117">
        <f>SUM(B94:B95)</f>
        <v>0</v>
      </c>
      <c r="C96" s="117">
        <f>SUM(C94:C95)</f>
        <v>0</v>
      </c>
      <c r="D96" s="117">
        <f>SUM(D94:D95)</f>
        <v>0</v>
      </c>
      <c r="E96" s="56" t="str">
        <f t="shared" si="10"/>
        <v/>
      </c>
      <c r="F96" s="56" t="str">
        <f t="shared" si="11"/>
        <v/>
      </c>
      <c r="H96" s="156" t="s">
        <v>26</v>
      </c>
      <c r="I96" s="157">
        <f>SUM(I94:I95)</f>
        <v>0</v>
      </c>
      <c r="J96" s="157">
        <f>SUM(J94:J95)</f>
        <v>0</v>
      </c>
      <c r="K96" s="157">
        <f>SUM(K94:K95)</f>
        <v>0</v>
      </c>
    </row>
    <row r="97" spans="1:11" x14ac:dyDescent="0.2">
      <c r="A97" s="84" t="s">
        <v>153</v>
      </c>
      <c r="B97" s="55" t="b">
        <f>B96=B92</f>
        <v>1</v>
      </c>
      <c r="C97" s="55" t="b">
        <f t="shared" ref="C97:D97" si="12">C96=C92</f>
        <v>1</v>
      </c>
      <c r="D97" s="55" t="b">
        <f t="shared" si="12"/>
        <v>1</v>
      </c>
      <c r="H97" s="158" t="s">
        <v>153</v>
      </c>
      <c r="I97" s="160" t="b">
        <f>I96=I92</f>
        <v>1</v>
      </c>
      <c r="J97" s="160" t="b">
        <f t="shared" ref="J97:K97" si="13">J96=J92</f>
        <v>1</v>
      </c>
      <c r="K97" s="160" t="b">
        <f t="shared" si="13"/>
        <v>1</v>
      </c>
    </row>
    <row r="98" spans="1:11" x14ac:dyDescent="0.2">
      <c r="A98" s="32"/>
      <c r="B98" s="55"/>
      <c r="C98" s="55"/>
      <c r="D98" s="55"/>
      <c r="H98" s="161"/>
      <c r="I98" s="160"/>
      <c r="J98" s="160"/>
      <c r="K98" s="160"/>
    </row>
    <row r="99" spans="1:11" ht="60" x14ac:dyDescent="0.2">
      <c r="B99" s="13" t="s">
        <v>74</v>
      </c>
      <c r="C99" s="13" t="s">
        <v>59</v>
      </c>
      <c r="D99" s="13" t="s">
        <v>60</v>
      </c>
      <c r="E99" s="13" t="s">
        <v>61</v>
      </c>
      <c r="F99" s="13" t="s">
        <v>62</v>
      </c>
      <c r="H99" s="153"/>
      <c r="I99" s="162" t="s">
        <v>183</v>
      </c>
      <c r="J99" s="162" t="s">
        <v>184</v>
      </c>
      <c r="K99" s="162" t="s">
        <v>185</v>
      </c>
    </row>
    <row r="100" spans="1:11" x14ac:dyDescent="0.2">
      <c r="A100" s="116" t="s">
        <v>52</v>
      </c>
      <c r="B100" s="43">
        <v>0</v>
      </c>
      <c r="C100" s="43">
        <v>0</v>
      </c>
      <c r="D100" s="43">
        <v>0</v>
      </c>
      <c r="E100" s="26" t="str">
        <f>IFERROR(D100/B100-1,"")</f>
        <v/>
      </c>
      <c r="F100" s="26" t="str">
        <f>IFERROR(D100/C100-1,"")</f>
        <v/>
      </c>
      <c r="H100" s="156" t="s">
        <v>52</v>
      </c>
      <c r="I100" s="43">
        <v>0</v>
      </c>
      <c r="J100" s="43">
        <v>0</v>
      </c>
      <c r="K100" s="43">
        <v>0</v>
      </c>
    </row>
    <row r="101" spans="1:11" x14ac:dyDescent="0.2">
      <c r="A101" s="116" t="s">
        <v>53</v>
      </c>
      <c r="B101" s="43">
        <v>0</v>
      </c>
      <c r="C101" s="43">
        <v>0</v>
      </c>
      <c r="D101" s="43">
        <v>0</v>
      </c>
      <c r="E101" s="26" t="str">
        <f t="shared" ref="E101:E106" si="14">IFERROR(D101/B101-1,"")</f>
        <v/>
      </c>
      <c r="F101" s="26" t="str">
        <f t="shared" ref="F101:F106" si="15">IFERROR(D101/C101-1,"")</f>
        <v/>
      </c>
      <c r="H101" s="156" t="s">
        <v>53</v>
      </c>
      <c r="I101" s="43">
        <v>0</v>
      </c>
      <c r="J101" s="43">
        <v>0</v>
      </c>
      <c r="K101" s="43">
        <v>0</v>
      </c>
    </row>
    <row r="102" spans="1:11" x14ac:dyDescent="0.2">
      <c r="A102" s="116" t="s">
        <v>93</v>
      </c>
      <c r="B102" s="43">
        <v>0</v>
      </c>
      <c r="C102" s="43">
        <v>0</v>
      </c>
      <c r="D102" s="43">
        <v>0</v>
      </c>
      <c r="E102" s="26" t="str">
        <f t="shared" ref="E102" si="16">IFERROR(D102/B102-1,"")</f>
        <v/>
      </c>
      <c r="F102" s="26" t="str">
        <f t="shared" ref="F102" si="17">IFERROR(D102/C102-1,"")</f>
        <v/>
      </c>
      <c r="H102" s="156" t="s">
        <v>93</v>
      </c>
      <c r="I102" s="43">
        <v>0</v>
      </c>
      <c r="J102" s="43">
        <v>0</v>
      </c>
      <c r="K102" s="43">
        <v>0</v>
      </c>
    </row>
    <row r="103" spans="1:11" x14ac:dyDescent="0.2">
      <c r="A103" s="116" t="s">
        <v>4</v>
      </c>
      <c r="B103" s="43">
        <v>0</v>
      </c>
      <c r="C103" s="43">
        <v>0</v>
      </c>
      <c r="D103" s="43">
        <v>0</v>
      </c>
      <c r="E103" s="26" t="str">
        <f t="shared" si="14"/>
        <v/>
      </c>
      <c r="F103" s="26" t="str">
        <f t="shared" si="15"/>
        <v/>
      </c>
      <c r="H103" s="156" t="s">
        <v>4</v>
      </c>
      <c r="I103" s="43">
        <v>0</v>
      </c>
      <c r="J103" s="43">
        <v>0</v>
      </c>
      <c r="K103" s="43">
        <v>0</v>
      </c>
    </row>
    <row r="104" spans="1:11" x14ac:dyDescent="0.2">
      <c r="A104" s="116" t="s">
        <v>110</v>
      </c>
      <c r="B104" s="43">
        <v>0</v>
      </c>
      <c r="C104" s="43">
        <v>0</v>
      </c>
      <c r="D104" s="43">
        <v>0</v>
      </c>
      <c r="E104" s="26" t="str">
        <f t="shared" si="14"/>
        <v/>
      </c>
      <c r="F104" s="26" t="str">
        <f t="shared" si="15"/>
        <v/>
      </c>
      <c r="H104" s="156" t="s">
        <v>110</v>
      </c>
      <c r="I104" s="43">
        <v>0</v>
      </c>
      <c r="J104" s="43">
        <v>0</v>
      </c>
      <c r="K104" s="43">
        <v>0</v>
      </c>
    </row>
    <row r="105" spans="1:11" x14ac:dyDescent="0.2">
      <c r="A105" s="116" t="s">
        <v>54</v>
      </c>
      <c r="B105" s="43">
        <v>0</v>
      </c>
      <c r="C105" s="43">
        <v>0</v>
      </c>
      <c r="D105" s="43">
        <v>0</v>
      </c>
      <c r="E105" s="26" t="str">
        <f t="shared" si="14"/>
        <v/>
      </c>
      <c r="F105" s="26" t="str">
        <f t="shared" si="15"/>
        <v/>
      </c>
      <c r="H105" s="156" t="s">
        <v>54</v>
      </c>
      <c r="I105" s="43">
        <v>0</v>
      </c>
      <c r="J105" s="43">
        <v>0</v>
      </c>
      <c r="K105" s="43">
        <v>0</v>
      </c>
    </row>
    <row r="106" spans="1:11" x14ac:dyDescent="0.2">
      <c r="A106" s="116" t="s">
        <v>26</v>
      </c>
      <c r="B106" s="118">
        <f>SUM(B100:B105)</f>
        <v>0</v>
      </c>
      <c r="C106" s="118">
        <f>SUM(C100:C105)</f>
        <v>0</v>
      </c>
      <c r="D106" s="118">
        <f>SUM(D100:D105)</f>
        <v>0</v>
      </c>
      <c r="E106" s="53" t="str">
        <f t="shared" si="14"/>
        <v/>
      </c>
      <c r="F106" s="53" t="str">
        <f t="shared" si="15"/>
        <v/>
      </c>
      <c r="H106" s="156" t="s">
        <v>26</v>
      </c>
      <c r="I106" s="118">
        <f>SUM(I100:I105)</f>
        <v>0</v>
      </c>
      <c r="J106" s="118">
        <f>SUM(J100:J105)</f>
        <v>0</v>
      </c>
      <c r="K106" s="118">
        <f>SUM(K100:K105)</f>
        <v>0</v>
      </c>
    </row>
    <row r="107" spans="1:11" x14ac:dyDescent="0.2">
      <c r="A107" s="84"/>
      <c r="B107" s="54"/>
      <c r="C107" s="54"/>
      <c r="D107" s="54"/>
      <c r="E107" s="53"/>
      <c r="F107" s="53"/>
      <c r="H107" s="158"/>
      <c r="I107" s="159"/>
      <c r="J107" s="159"/>
      <c r="K107" s="159"/>
    </row>
    <row r="108" spans="1:11" x14ac:dyDescent="0.2">
      <c r="A108" s="116" t="s">
        <v>151</v>
      </c>
      <c r="B108" s="57">
        <v>0</v>
      </c>
      <c r="C108" s="57">
        <v>0</v>
      </c>
      <c r="D108" s="57">
        <v>0</v>
      </c>
      <c r="E108" s="26" t="str">
        <f t="shared" ref="E108:E110" si="18">IFERROR(D108/B108-1,"")</f>
        <v/>
      </c>
      <c r="F108" s="26" t="str">
        <f t="shared" ref="F108:F110" si="19">IFERROR(D108/C108-1,"")</f>
        <v/>
      </c>
      <c r="H108" s="156" t="s">
        <v>151</v>
      </c>
      <c r="I108" s="43">
        <v>0</v>
      </c>
      <c r="J108" s="43">
        <v>0</v>
      </c>
      <c r="K108" s="43">
        <v>0</v>
      </c>
    </row>
    <row r="109" spans="1:11" x14ac:dyDescent="0.2">
      <c r="A109" s="116" t="s">
        <v>152</v>
      </c>
      <c r="B109" s="57">
        <v>0</v>
      </c>
      <c r="C109" s="57">
        <v>0</v>
      </c>
      <c r="D109" s="57">
        <v>0</v>
      </c>
      <c r="E109" s="26" t="str">
        <f t="shared" si="18"/>
        <v/>
      </c>
      <c r="F109" s="26" t="str">
        <f t="shared" si="19"/>
        <v/>
      </c>
      <c r="H109" s="156" t="s">
        <v>152</v>
      </c>
      <c r="I109" s="43">
        <v>0</v>
      </c>
      <c r="J109" s="43">
        <v>0</v>
      </c>
      <c r="K109" s="43">
        <v>0</v>
      </c>
    </row>
    <row r="110" spans="1:11" x14ac:dyDescent="0.2">
      <c r="A110" s="116" t="s">
        <v>26</v>
      </c>
      <c r="B110" s="118">
        <f>SUM(B108:B109)</f>
        <v>0</v>
      </c>
      <c r="C110" s="118">
        <f>SUM(C108:C109)</f>
        <v>0</v>
      </c>
      <c r="D110" s="118">
        <f>SUM(D108:D109)</f>
        <v>0</v>
      </c>
      <c r="E110" s="56" t="str">
        <f t="shared" si="18"/>
        <v/>
      </c>
      <c r="F110" s="56" t="str">
        <f t="shared" si="19"/>
        <v/>
      </c>
      <c r="H110" s="156" t="s">
        <v>26</v>
      </c>
      <c r="I110" s="118">
        <f>SUM(I108:I109)</f>
        <v>0</v>
      </c>
      <c r="J110" s="118">
        <f>SUM(J108:J109)</f>
        <v>0</v>
      </c>
      <c r="K110" s="118">
        <f>SUM(K108:K109)</f>
        <v>0</v>
      </c>
    </row>
    <row r="111" spans="1:11" x14ac:dyDescent="0.2">
      <c r="A111" s="84" t="s">
        <v>153</v>
      </c>
      <c r="B111" s="55" t="b">
        <f>B110=B106</f>
        <v>1</v>
      </c>
      <c r="C111" s="55" t="b">
        <f t="shared" ref="C111:D111" si="20">C110=C106</f>
        <v>1</v>
      </c>
      <c r="D111" s="55" t="b">
        <f t="shared" si="20"/>
        <v>1</v>
      </c>
      <c r="H111" s="158" t="s">
        <v>153</v>
      </c>
      <c r="I111" s="160" t="b">
        <f>I110=I106</f>
        <v>1</v>
      </c>
      <c r="J111" s="160" t="b">
        <f t="shared" ref="J111:K111" si="21">J110=J106</f>
        <v>1</v>
      </c>
      <c r="K111" s="160" t="b">
        <f t="shared" si="21"/>
        <v>1</v>
      </c>
    </row>
    <row r="113" spans="1:17" ht="18.75" x14ac:dyDescent="0.3">
      <c r="A113" s="59" t="s">
        <v>81</v>
      </c>
    </row>
    <row r="114" spans="1:17" ht="33" x14ac:dyDescent="0.2">
      <c r="A114" s="32"/>
      <c r="B114" s="32" t="s">
        <v>143</v>
      </c>
      <c r="C114" s="81" t="s">
        <v>155</v>
      </c>
      <c r="D114" s="102" t="s">
        <v>144</v>
      </c>
      <c r="E114" s="101" t="s">
        <v>145</v>
      </c>
      <c r="F114" s="14"/>
      <c r="Q114" s="113" t="s">
        <v>144</v>
      </c>
    </row>
    <row r="115" spans="1:17" ht="45" x14ac:dyDescent="0.2">
      <c r="A115" s="91" t="s">
        <v>72</v>
      </c>
      <c r="B115" s="12" t="s">
        <v>67</v>
      </c>
      <c r="C115" s="12" t="s">
        <v>41</v>
      </c>
      <c r="D115" s="12" t="str">
        <f>+"Monthly "&amp;D114&amp;" Claims $ PMPM*"</f>
        <v>Monthly Allowed Claims $ PMPM*</v>
      </c>
      <c r="E115" s="12" t="s">
        <v>68</v>
      </c>
      <c r="F115" s="12" t="s">
        <v>69</v>
      </c>
      <c r="G115" s="12" t="s">
        <v>70</v>
      </c>
      <c r="H115" s="12" t="s">
        <v>137</v>
      </c>
      <c r="I115" s="12" t="s">
        <v>138</v>
      </c>
      <c r="J115" s="12" t="s">
        <v>139</v>
      </c>
      <c r="K115" s="12" t="str">
        <f>+"Normalized Monthly "&amp;D114&amp;" Claims $ PMPM*"</f>
        <v>Normalized Monthly Allowed Claims $ PMPM*</v>
      </c>
      <c r="L115" s="12" t="s">
        <v>140</v>
      </c>
      <c r="M115" s="12" t="s">
        <v>141</v>
      </c>
      <c r="N115" s="12" t="s">
        <v>142</v>
      </c>
      <c r="Q115" s="113" t="s">
        <v>146</v>
      </c>
    </row>
    <row r="116" spans="1:17" x14ac:dyDescent="0.2">
      <c r="A116" s="84" t="s">
        <v>160</v>
      </c>
      <c r="B116" s="70">
        <f t="shared" ref="B116:B129" si="22">+EOMONTH(B117,-1)</f>
        <v>44681</v>
      </c>
      <c r="C116" s="37">
        <v>0</v>
      </c>
      <c r="D116" s="38">
        <v>0</v>
      </c>
      <c r="E116" s="71"/>
      <c r="F116" s="71"/>
      <c r="G116" s="71"/>
      <c r="H116" s="104">
        <v>1</v>
      </c>
      <c r="I116" s="104">
        <v>1</v>
      </c>
      <c r="J116" s="104">
        <v>1</v>
      </c>
      <c r="K116" s="72">
        <f t="shared" ref="K116:K131" si="23">+IF(D116="","",D116/H116/I116/J116)</f>
        <v>0</v>
      </c>
      <c r="L116" s="71"/>
      <c r="M116" s="71"/>
      <c r="N116" s="71"/>
    </row>
    <row r="117" spans="1:17" x14ac:dyDescent="0.2">
      <c r="A117" s="32"/>
      <c r="B117" s="70">
        <f t="shared" si="22"/>
        <v>44712</v>
      </c>
      <c r="C117" s="37">
        <v>0</v>
      </c>
      <c r="D117" s="38">
        <v>0</v>
      </c>
      <c r="E117" s="71"/>
      <c r="F117" s="71"/>
      <c r="G117" s="71"/>
      <c r="H117" s="104">
        <v>1</v>
      </c>
      <c r="I117" s="104">
        <v>1</v>
      </c>
      <c r="J117" s="104">
        <v>1</v>
      </c>
      <c r="K117" s="72">
        <f t="shared" si="23"/>
        <v>0</v>
      </c>
      <c r="L117" s="71"/>
      <c r="M117" s="71" t="str">
        <f>IFERROR((SUMPRODUCT(K117:K117,$C117:$C117)/SUM($C117:$C117)/(SUMPRODUCT(#REF!,#REF!)/SUM(#REF!)))^2-1,"")</f>
        <v/>
      </c>
      <c r="N117" s="71" t="str">
        <f>IFERROR((SUMPRODUCT(K117:K117,$C117:$C117)/SUM($C117:$C117)/(SUMPRODUCT(#REF!,#REF!)/SUM(#REF!)))^4-1,"")</f>
        <v/>
      </c>
    </row>
    <row r="118" spans="1:17" x14ac:dyDescent="0.2">
      <c r="A118" s="32"/>
      <c r="B118" s="70">
        <f t="shared" si="22"/>
        <v>44742</v>
      </c>
      <c r="C118" s="37">
        <v>0</v>
      </c>
      <c r="D118" s="38">
        <v>0</v>
      </c>
      <c r="E118" s="71"/>
      <c r="F118" s="71"/>
      <c r="G118" s="71"/>
      <c r="H118" s="104">
        <v>1</v>
      </c>
      <c r="I118" s="104">
        <v>1</v>
      </c>
      <c r="J118" s="104">
        <v>1</v>
      </c>
      <c r="K118" s="72">
        <f t="shared" si="23"/>
        <v>0</v>
      </c>
      <c r="L118" s="71"/>
      <c r="M118" s="71"/>
      <c r="N118" s="71"/>
    </row>
    <row r="119" spans="1:17" x14ac:dyDescent="0.2">
      <c r="A119" s="32"/>
      <c r="B119" s="70">
        <f t="shared" si="22"/>
        <v>44773</v>
      </c>
      <c r="C119" s="37">
        <v>0</v>
      </c>
      <c r="D119" s="38">
        <v>0</v>
      </c>
      <c r="E119" s="71"/>
      <c r="F119" s="71"/>
      <c r="G119" s="71"/>
      <c r="H119" s="104">
        <v>1</v>
      </c>
      <c r="I119" s="104">
        <v>1</v>
      </c>
      <c r="J119" s="104">
        <v>1</v>
      </c>
      <c r="K119" s="72">
        <f t="shared" si="23"/>
        <v>0</v>
      </c>
      <c r="L119" s="71"/>
      <c r="M119" s="71"/>
      <c r="N119" s="71"/>
    </row>
    <row r="120" spans="1:17" x14ac:dyDescent="0.2">
      <c r="A120" s="32"/>
      <c r="B120" s="70">
        <f t="shared" si="22"/>
        <v>44804</v>
      </c>
      <c r="C120" s="37">
        <v>0</v>
      </c>
      <c r="D120" s="38">
        <v>0</v>
      </c>
      <c r="E120" s="71"/>
      <c r="F120" s="71"/>
      <c r="G120" s="71"/>
      <c r="H120" s="104">
        <v>1</v>
      </c>
      <c r="I120" s="104">
        <v>1</v>
      </c>
      <c r="J120" s="104">
        <v>1</v>
      </c>
      <c r="K120" s="72">
        <f t="shared" si="23"/>
        <v>0</v>
      </c>
      <c r="L120" s="71"/>
      <c r="M120" s="71"/>
      <c r="N120" s="71"/>
    </row>
    <row r="121" spans="1:17" x14ac:dyDescent="0.2">
      <c r="A121" s="32"/>
      <c r="B121" s="70">
        <f t="shared" si="22"/>
        <v>44834</v>
      </c>
      <c r="C121" s="37">
        <v>0</v>
      </c>
      <c r="D121" s="38">
        <v>0</v>
      </c>
      <c r="E121" s="71"/>
      <c r="F121" s="71"/>
      <c r="G121" s="71" t="str">
        <f t="shared" ref="G121:G150" si="24">IFERROR((SUMPRODUCT(D119:D121,$C119:$C121)/SUM($C119:$C121)/(SUMPRODUCT(D116:D118,$C116:$C118)/SUM($C116:$C118)))^4-1,"")</f>
        <v/>
      </c>
      <c r="H121" s="104">
        <v>1</v>
      </c>
      <c r="I121" s="104">
        <v>1</v>
      </c>
      <c r="J121" s="104">
        <v>1</v>
      </c>
      <c r="K121" s="72">
        <f t="shared" si="23"/>
        <v>0</v>
      </c>
      <c r="L121" s="71"/>
      <c r="M121" s="71"/>
      <c r="N121" s="71" t="str">
        <f t="shared" ref="N121:N150" si="25">IFERROR((SUMPRODUCT(K119:K121,$C119:$C121)/SUM($C119:$C121)/(SUMPRODUCT(K116:K118,$C116:$C118)/SUM($C116:$C118)))^4-1,"")</f>
        <v/>
      </c>
    </row>
    <row r="122" spans="1:17" x14ac:dyDescent="0.2">
      <c r="A122" s="32"/>
      <c r="B122" s="70">
        <f t="shared" si="22"/>
        <v>44865</v>
      </c>
      <c r="C122" s="37">
        <v>0</v>
      </c>
      <c r="D122" s="38">
        <v>0</v>
      </c>
      <c r="E122" s="71"/>
      <c r="F122" s="71"/>
      <c r="G122" s="71" t="str">
        <f t="shared" si="24"/>
        <v/>
      </c>
      <c r="H122" s="104">
        <v>1</v>
      </c>
      <c r="I122" s="104">
        <v>1</v>
      </c>
      <c r="J122" s="104">
        <v>1</v>
      </c>
      <c r="K122" s="72">
        <f t="shared" si="23"/>
        <v>0</v>
      </c>
      <c r="L122" s="71"/>
      <c r="M122" s="71"/>
      <c r="N122" s="71" t="str">
        <f t="shared" si="25"/>
        <v/>
      </c>
    </row>
    <row r="123" spans="1:17" x14ac:dyDescent="0.2">
      <c r="A123" s="32"/>
      <c r="B123" s="70">
        <f t="shared" si="22"/>
        <v>44895</v>
      </c>
      <c r="C123" s="37">
        <v>0</v>
      </c>
      <c r="D123" s="38">
        <v>0</v>
      </c>
      <c r="E123" s="71"/>
      <c r="F123" s="71"/>
      <c r="G123" s="71" t="str">
        <f t="shared" si="24"/>
        <v/>
      </c>
      <c r="H123" s="104">
        <v>1</v>
      </c>
      <c r="I123" s="104">
        <v>1</v>
      </c>
      <c r="J123" s="104">
        <v>1</v>
      </c>
      <c r="K123" s="72">
        <f t="shared" si="23"/>
        <v>0</v>
      </c>
      <c r="L123" s="71"/>
      <c r="M123" s="71"/>
      <c r="N123" s="71" t="str">
        <f t="shared" si="25"/>
        <v/>
      </c>
    </row>
    <row r="124" spans="1:17" x14ac:dyDescent="0.2">
      <c r="A124" s="32"/>
      <c r="B124" s="70">
        <f t="shared" si="22"/>
        <v>44926</v>
      </c>
      <c r="C124" s="37">
        <v>0</v>
      </c>
      <c r="D124" s="38">
        <v>0</v>
      </c>
      <c r="E124" s="71"/>
      <c r="F124" s="71"/>
      <c r="G124" s="71" t="str">
        <f t="shared" si="24"/>
        <v/>
      </c>
      <c r="H124" s="104">
        <v>1</v>
      </c>
      <c r="I124" s="104">
        <v>1</v>
      </c>
      <c r="J124" s="104">
        <v>1</v>
      </c>
      <c r="K124" s="72">
        <f t="shared" si="23"/>
        <v>0</v>
      </c>
      <c r="L124" s="71"/>
      <c r="M124" s="71"/>
      <c r="N124" s="71" t="str">
        <f t="shared" si="25"/>
        <v/>
      </c>
    </row>
    <row r="125" spans="1:17" x14ac:dyDescent="0.2">
      <c r="A125" s="32"/>
      <c r="B125" s="70">
        <f t="shared" si="22"/>
        <v>44957</v>
      </c>
      <c r="C125" s="37">
        <v>0</v>
      </c>
      <c r="D125" s="38">
        <v>0</v>
      </c>
      <c r="E125" s="71"/>
      <c r="F125" s="71"/>
      <c r="G125" s="71" t="str">
        <f t="shared" si="24"/>
        <v/>
      </c>
      <c r="H125" s="104">
        <v>1</v>
      </c>
      <c r="I125" s="104">
        <v>1</v>
      </c>
      <c r="J125" s="104">
        <v>1</v>
      </c>
      <c r="K125" s="72">
        <f t="shared" si="23"/>
        <v>0</v>
      </c>
      <c r="L125" s="71"/>
      <c r="M125" s="71"/>
      <c r="N125" s="71" t="str">
        <f t="shared" si="25"/>
        <v/>
      </c>
    </row>
    <row r="126" spans="1:17" x14ac:dyDescent="0.2">
      <c r="A126" s="32"/>
      <c r="B126" s="70">
        <f t="shared" si="22"/>
        <v>44985</v>
      </c>
      <c r="C126" s="37">
        <v>0</v>
      </c>
      <c r="D126" s="38">
        <v>0</v>
      </c>
      <c r="E126" s="71"/>
      <c r="F126" s="71"/>
      <c r="G126" s="71" t="str">
        <f t="shared" si="24"/>
        <v/>
      </c>
      <c r="H126" s="104">
        <v>1</v>
      </c>
      <c r="I126" s="104">
        <v>1</v>
      </c>
      <c r="J126" s="104">
        <v>1</v>
      </c>
      <c r="K126" s="72">
        <f t="shared" si="23"/>
        <v>0</v>
      </c>
      <c r="L126" s="71"/>
      <c r="M126" s="71"/>
      <c r="N126" s="71" t="str">
        <f t="shared" si="25"/>
        <v/>
      </c>
    </row>
    <row r="127" spans="1:17" x14ac:dyDescent="0.2">
      <c r="A127" s="32"/>
      <c r="B127" s="70">
        <f t="shared" si="22"/>
        <v>45016</v>
      </c>
      <c r="C127" s="37">
        <v>0</v>
      </c>
      <c r="D127" s="38">
        <v>0</v>
      </c>
      <c r="E127" s="71"/>
      <c r="F127" s="71" t="str">
        <f t="shared" ref="F127:F150" si="26">IFERROR((SUMPRODUCT(D122:D127,$C122:$C127)/SUM($C122:$C127)/(SUMPRODUCT(D116:D121,$C116:$C121)/SUM($C116:$C121)))^2-1,"")</f>
        <v/>
      </c>
      <c r="G127" s="71" t="str">
        <f t="shared" si="24"/>
        <v/>
      </c>
      <c r="H127" s="104">
        <v>1</v>
      </c>
      <c r="I127" s="104">
        <v>1</v>
      </c>
      <c r="J127" s="104">
        <v>1</v>
      </c>
      <c r="K127" s="72">
        <f t="shared" si="23"/>
        <v>0</v>
      </c>
      <c r="L127" s="71"/>
      <c r="M127" s="71" t="str">
        <f t="shared" ref="M127:M150" si="27">IFERROR((SUMPRODUCT(K122:K127,$C122:$C127)/SUM($C122:$C127)/(SUMPRODUCT(K116:K121,$C116:$C121)/SUM($C116:$C121)))^2-1,"")</f>
        <v/>
      </c>
      <c r="N127" s="71" t="str">
        <f t="shared" si="25"/>
        <v/>
      </c>
    </row>
    <row r="128" spans="1:17" x14ac:dyDescent="0.2">
      <c r="A128" s="32"/>
      <c r="B128" s="70">
        <f t="shared" si="22"/>
        <v>45046</v>
      </c>
      <c r="C128" s="37">
        <v>0</v>
      </c>
      <c r="D128" s="38">
        <v>0</v>
      </c>
      <c r="E128" s="71"/>
      <c r="F128" s="71" t="str">
        <f t="shared" si="26"/>
        <v/>
      </c>
      <c r="G128" s="71" t="str">
        <f t="shared" si="24"/>
        <v/>
      </c>
      <c r="H128" s="104">
        <v>1</v>
      </c>
      <c r="I128" s="104">
        <v>1</v>
      </c>
      <c r="J128" s="104">
        <v>1</v>
      </c>
      <c r="K128" s="72">
        <f t="shared" si="23"/>
        <v>0</v>
      </c>
      <c r="L128" s="71"/>
      <c r="M128" s="71" t="str">
        <f t="shared" si="27"/>
        <v/>
      </c>
      <c r="N128" s="71" t="str">
        <f t="shared" si="25"/>
        <v/>
      </c>
    </row>
    <row r="129" spans="1:14" x14ac:dyDescent="0.2">
      <c r="A129" s="32"/>
      <c r="B129" s="70">
        <f t="shared" si="22"/>
        <v>45077</v>
      </c>
      <c r="C129" s="37">
        <v>0</v>
      </c>
      <c r="D129" s="38">
        <v>0</v>
      </c>
      <c r="E129" s="71"/>
      <c r="F129" s="71" t="str">
        <f t="shared" si="26"/>
        <v/>
      </c>
      <c r="G129" s="71" t="str">
        <f t="shared" si="24"/>
        <v/>
      </c>
      <c r="H129" s="104">
        <v>1</v>
      </c>
      <c r="I129" s="104">
        <v>1</v>
      </c>
      <c r="J129" s="104">
        <v>1</v>
      </c>
      <c r="K129" s="72">
        <f t="shared" si="23"/>
        <v>0</v>
      </c>
      <c r="L129" s="71"/>
      <c r="M129" s="71" t="str">
        <f t="shared" si="27"/>
        <v/>
      </c>
      <c r="N129" s="71" t="str">
        <f t="shared" si="25"/>
        <v/>
      </c>
    </row>
    <row r="130" spans="1:14" x14ac:dyDescent="0.2">
      <c r="A130" s="32"/>
      <c r="B130" s="70">
        <f>+EOMONTH(B131,-1)</f>
        <v>45107</v>
      </c>
      <c r="C130" s="37">
        <v>0</v>
      </c>
      <c r="D130" s="38">
        <v>0</v>
      </c>
      <c r="E130" s="71"/>
      <c r="F130" s="71" t="str">
        <f t="shared" si="26"/>
        <v/>
      </c>
      <c r="G130" s="71" t="str">
        <f t="shared" si="24"/>
        <v/>
      </c>
      <c r="H130" s="104">
        <v>1</v>
      </c>
      <c r="I130" s="104">
        <v>1</v>
      </c>
      <c r="J130" s="104">
        <v>1</v>
      </c>
      <c r="K130" s="72">
        <f t="shared" si="23"/>
        <v>0</v>
      </c>
      <c r="L130" s="71"/>
      <c r="M130" s="71" t="str">
        <f t="shared" si="27"/>
        <v/>
      </c>
      <c r="N130" s="71" t="str">
        <f t="shared" si="25"/>
        <v/>
      </c>
    </row>
    <row r="131" spans="1:14" x14ac:dyDescent="0.2">
      <c r="B131" s="70">
        <f t="shared" ref="B131:B150" si="28">+EOMONTH(B132,-1)</f>
        <v>45138</v>
      </c>
      <c r="C131" s="37">
        <v>0</v>
      </c>
      <c r="D131" s="38">
        <v>0</v>
      </c>
      <c r="E131" s="71"/>
      <c r="F131" s="71" t="str">
        <f t="shared" si="26"/>
        <v/>
      </c>
      <c r="G131" s="71" t="str">
        <f t="shared" si="24"/>
        <v/>
      </c>
      <c r="H131" s="104">
        <v>1</v>
      </c>
      <c r="I131" s="104">
        <v>1</v>
      </c>
      <c r="J131" s="104">
        <v>1</v>
      </c>
      <c r="K131" s="72">
        <f t="shared" si="23"/>
        <v>0</v>
      </c>
      <c r="L131" s="71"/>
      <c r="M131" s="71" t="str">
        <f t="shared" si="27"/>
        <v/>
      </c>
      <c r="N131" s="71" t="str">
        <f t="shared" si="25"/>
        <v/>
      </c>
    </row>
    <row r="132" spans="1:14" x14ac:dyDescent="0.2">
      <c r="A132" s="111"/>
      <c r="B132" s="70">
        <f t="shared" si="28"/>
        <v>45169</v>
      </c>
      <c r="C132" s="37">
        <v>0</v>
      </c>
      <c r="D132" s="38">
        <v>0</v>
      </c>
      <c r="E132" s="71"/>
      <c r="F132" s="71" t="str">
        <f t="shared" si="26"/>
        <v/>
      </c>
      <c r="G132" s="71" t="str">
        <f t="shared" si="24"/>
        <v/>
      </c>
      <c r="H132" s="104">
        <v>1</v>
      </c>
      <c r="I132" s="104">
        <v>1</v>
      </c>
      <c r="J132" s="104">
        <v>1</v>
      </c>
      <c r="K132" s="72">
        <f t="shared" ref="K132:K151" si="29">+IF(D132="","",D132/H132/I132/J132)</f>
        <v>0</v>
      </c>
      <c r="L132" s="71"/>
      <c r="M132" s="71" t="str">
        <f t="shared" si="27"/>
        <v/>
      </c>
      <c r="N132" s="71" t="str">
        <f t="shared" si="25"/>
        <v/>
      </c>
    </row>
    <row r="133" spans="1:14" x14ac:dyDescent="0.2">
      <c r="A133" s="84"/>
      <c r="B133" s="70">
        <f t="shared" si="28"/>
        <v>45199</v>
      </c>
      <c r="C133" s="37">
        <v>0</v>
      </c>
      <c r="D133" s="38">
        <v>0</v>
      </c>
      <c r="E133" s="71"/>
      <c r="F133" s="71" t="str">
        <f t="shared" si="26"/>
        <v/>
      </c>
      <c r="G133" s="71" t="str">
        <f t="shared" si="24"/>
        <v/>
      </c>
      <c r="H133" s="104">
        <v>1</v>
      </c>
      <c r="I133" s="104">
        <v>1</v>
      </c>
      <c r="J133" s="104">
        <v>1</v>
      </c>
      <c r="K133" s="72">
        <f t="shared" si="29"/>
        <v>0</v>
      </c>
      <c r="L133" s="71"/>
      <c r="M133" s="71" t="str">
        <f t="shared" si="27"/>
        <v/>
      </c>
      <c r="N133" s="71" t="str">
        <f t="shared" si="25"/>
        <v/>
      </c>
    </row>
    <row r="134" spans="1:14" x14ac:dyDescent="0.2">
      <c r="A134" s="84"/>
      <c r="B134" s="70">
        <f t="shared" si="28"/>
        <v>45230</v>
      </c>
      <c r="C134" s="37">
        <v>0</v>
      </c>
      <c r="D134" s="38">
        <v>0</v>
      </c>
      <c r="E134" s="71"/>
      <c r="F134" s="71" t="str">
        <f t="shared" si="26"/>
        <v/>
      </c>
      <c r="G134" s="71" t="str">
        <f t="shared" si="24"/>
        <v/>
      </c>
      <c r="H134" s="104">
        <v>1</v>
      </c>
      <c r="I134" s="104">
        <v>1</v>
      </c>
      <c r="J134" s="104">
        <v>1</v>
      </c>
      <c r="K134" s="72">
        <f t="shared" si="29"/>
        <v>0</v>
      </c>
      <c r="L134" s="71"/>
      <c r="M134" s="71" t="str">
        <f t="shared" si="27"/>
        <v/>
      </c>
      <c r="N134" s="71" t="str">
        <f t="shared" si="25"/>
        <v/>
      </c>
    </row>
    <row r="135" spans="1:14" x14ac:dyDescent="0.2">
      <c r="A135" s="84"/>
      <c r="B135" s="70">
        <f t="shared" si="28"/>
        <v>45260</v>
      </c>
      <c r="C135" s="37">
        <v>0</v>
      </c>
      <c r="D135" s="38">
        <v>0</v>
      </c>
      <c r="E135" s="71"/>
      <c r="F135" s="71" t="str">
        <f t="shared" si="26"/>
        <v/>
      </c>
      <c r="G135" s="71" t="str">
        <f t="shared" si="24"/>
        <v/>
      </c>
      <c r="H135" s="104">
        <v>1</v>
      </c>
      <c r="I135" s="104">
        <v>1</v>
      </c>
      <c r="J135" s="104">
        <v>1</v>
      </c>
      <c r="K135" s="72">
        <f t="shared" si="29"/>
        <v>0</v>
      </c>
      <c r="L135" s="71"/>
      <c r="M135" s="71" t="str">
        <f t="shared" si="27"/>
        <v/>
      </c>
      <c r="N135" s="71" t="str">
        <f t="shared" si="25"/>
        <v/>
      </c>
    </row>
    <row r="136" spans="1:14" x14ac:dyDescent="0.2">
      <c r="A136" s="84"/>
      <c r="B136" s="70">
        <f t="shared" si="28"/>
        <v>45291</v>
      </c>
      <c r="C136" s="37">
        <v>0</v>
      </c>
      <c r="D136" s="38">
        <v>0</v>
      </c>
      <c r="E136" s="71"/>
      <c r="F136" s="71" t="str">
        <f t="shared" si="26"/>
        <v/>
      </c>
      <c r="G136" s="71" t="str">
        <f t="shared" si="24"/>
        <v/>
      </c>
      <c r="H136" s="104">
        <v>1</v>
      </c>
      <c r="I136" s="104">
        <v>1</v>
      </c>
      <c r="J136" s="104">
        <v>1</v>
      </c>
      <c r="K136" s="72">
        <f t="shared" si="29"/>
        <v>0</v>
      </c>
      <c r="L136" s="71"/>
      <c r="M136" s="71" t="str">
        <f t="shared" si="27"/>
        <v/>
      </c>
      <c r="N136" s="71" t="str">
        <f t="shared" si="25"/>
        <v/>
      </c>
    </row>
    <row r="137" spans="1:14" x14ac:dyDescent="0.2">
      <c r="A137" s="84"/>
      <c r="B137" s="70">
        <f t="shared" si="28"/>
        <v>45322</v>
      </c>
      <c r="C137" s="37">
        <v>0</v>
      </c>
      <c r="D137" s="38">
        <v>0</v>
      </c>
      <c r="E137" s="71"/>
      <c r="F137" s="71" t="str">
        <f t="shared" si="26"/>
        <v/>
      </c>
      <c r="G137" s="71" t="str">
        <f t="shared" si="24"/>
        <v/>
      </c>
      <c r="H137" s="104">
        <v>1</v>
      </c>
      <c r="I137" s="104">
        <v>1</v>
      </c>
      <c r="J137" s="104">
        <v>1</v>
      </c>
      <c r="K137" s="72">
        <f t="shared" si="29"/>
        <v>0</v>
      </c>
      <c r="L137" s="71"/>
      <c r="M137" s="71" t="str">
        <f t="shared" si="27"/>
        <v/>
      </c>
      <c r="N137" s="71" t="str">
        <f t="shared" si="25"/>
        <v/>
      </c>
    </row>
    <row r="138" spans="1:14" x14ac:dyDescent="0.2">
      <c r="A138" s="84"/>
      <c r="B138" s="70">
        <f t="shared" si="28"/>
        <v>45351</v>
      </c>
      <c r="C138" s="37">
        <v>0</v>
      </c>
      <c r="D138" s="38">
        <v>0</v>
      </c>
      <c r="E138" s="71"/>
      <c r="F138" s="71" t="str">
        <f t="shared" si="26"/>
        <v/>
      </c>
      <c r="G138" s="71" t="str">
        <f t="shared" si="24"/>
        <v/>
      </c>
      <c r="H138" s="104">
        <v>1</v>
      </c>
      <c r="I138" s="104">
        <v>1</v>
      </c>
      <c r="J138" s="104">
        <v>1</v>
      </c>
      <c r="K138" s="72">
        <f t="shared" si="29"/>
        <v>0</v>
      </c>
      <c r="L138" s="71"/>
      <c r="M138" s="71" t="str">
        <f t="shared" si="27"/>
        <v/>
      </c>
      <c r="N138" s="71" t="str">
        <f t="shared" si="25"/>
        <v/>
      </c>
    </row>
    <row r="139" spans="1:14" x14ac:dyDescent="0.2">
      <c r="A139" s="84"/>
      <c r="B139" s="70">
        <f t="shared" si="28"/>
        <v>45382</v>
      </c>
      <c r="C139" s="37">
        <v>0</v>
      </c>
      <c r="D139" s="38">
        <v>0</v>
      </c>
      <c r="E139" s="71" t="str">
        <f t="shared" ref="E139:E150" si="30">IFERROR(SUMPRODUCT(D128:D139,$C128:$C139)/SUM($C128:$C139)/(SUMPRODUCT(D116:D127,$C116:$C127)/SUM($C116:$C127))-1,"")</f>
        <v/>
      </c>
      <c r="F139" s="71" t="str">
        <f t="shared" si="26"/>
        <v/>
      </c>
      <c r="G139" s="71" t="str">
        <f t="shared" si="24"/>
        <v/>
      </c>
      <c r="H139" s="104">
        <v>1</v>
      </c>
      <c r="I139" s="104">
        <v>1</v>
      </c>
      <c r="J139" s="104">
        <v>1</v>
      </c>
      <c r="K139" s="72">
        <f t="shared" si="29"/>
        <v>0</v>
      </c>
      <c r="L139" s="71" t="str">
        <f t="shared" ref="L139:L150" si="31">IFERROR(SUMPRODUCT(K128:K139,$C128:$C139)/SUM($C128:$C139)/(SUMPRODUCT(K116:K127,$C116:$C127)/SUM($C116:$C127))-1,"")</f>
        <v/>
      </c>
      <c r="M139" s="71" t="str">
        <f t="shared" si="27"/>
        <v/>
      </c>
      <c r="N139" s="71" t="str">
        <f t="shared" si="25"/>
        <v/>
      </c>
    </row>
    <row r="140" spans="1:14" x14ac:dyDescent="0.2">
      <c r="A140" s="84"/>
      <c r="B140" s="70">
        <f t="shared" si="28"/>
        <v>45412</v>
      </c>
      <c r="C140" s="37">
        <v>0</v>
      </c>
      <c r="D140" s="38">
        <v>0</v>
      </c>
      <c r="E140" s="71" t="str">
        <f t="shared" si="30"/>
        <v/>
      </c>
      <c r="F140" s="71" t="str">
        <f t="shared" si="26"/>
        <v/>
      </c>
      <c r="G140" s="71" t="str">
        <f t="shared" si="24"/>
        <v/>
      </c>
      <c r="H140" s="104">
        <v>1</v>
      </c>
      <c r="I140" s="104">
        <v>1</v>
      </c>
      <c r="J140" s="104">
        <v>1</v>
      </c>
      <c r="K140" s="72">
        <f t="shared" si="29"/>
        <v>0</v>
      </c>
      <c r="L140" s="71" t="str">
        <f t="shared" si="31"/>
        <v/>
      </c>
      <c r="M140" s="71" t="str">
        <f t="shared" si="27"/>
        <v/>
      </c>
      <c r="N140" s="71" t="str">
        <f t="shared" si="25"/>
        <v/>
      </c>
    </row>
    <row r="141" spans="1:14" x14ac:dyDescent="0.2">
      <c r="A141" s="84"/>
      <c r="B141" s="70">
        <f t="shared" si="28"/>
        <v>45443</v>
      </c>
      <c r="C141" s="37">
        <v>0</v>
      </c>
      <c r="D141" s="38">
        <v>0</v>
      </c>
      <c r="E141" s="71" t="str">
        <f t="shared" si="30"/>
        <v/>
      </c>
      <c r="F141" s="71" t="str">
        <f t="shared" si="26"/>
        <v/>
      </c>
      <c r="G141" s="71" t="str">
        <f t="shared" si="24"/>
        <v/>
      </c>
      <c r="H141" s="104">
        <v>1</v>
      </c>
      <c r="I141" s="104">
        <v>1</v>
      </c>
      <c r="J141" s="104">
        <v>1</v>
      </c>
      <c r="K141" s="72">
        <f t="shared" si="29"/>
        <v>0</v>
      </c>
      <c r="L141" s="71" t="str">
        <f t="shared" si="31"/>
        <v/>
      </c>
      <c r="M141" s="71" t="str">
        <f t="shared" si="27"/>
        <v/>
      </c>
      <c r="N141" s="71" t="str">
        <f t="shared" si="25"/>
        <v/>
      </c>
    </row>
    <row r="142" spans="1:14" x14ac:dyDescent="0.2">
      <c r="A142" s="84"/>
      <c r="B142" s="70">
        <f t="shared" si="28"/>
        <v>45473</v>
      </c>
      <c r="C142" s="37">
        <v>0</v>
      </c>
      <c r="D142" s="38">
        <v>0</v>
      </c>
      <c r="E142" s="71" t="str">
        <f t="shared" si="30"/>
        <v/>
      </c>
      <c r="F142" s="71" t="str">
        <f t="shared" si="26"/>
        <v/>
      </c>
      <c r="G142" s="71" t="str">
        <f t="shared" si="24"/>
        <v/>
      </c>
      <c r="H142" s="104">
        <v>1</v>
      </c>
      <c r="I142" s="104">
        <v>1</v>
      </c>
      <c r="J142" s="104">
        <v>1</v>
      </c>
      <c r="K142" s="72">
        <f t="shared" si="29"/>
        <v>0</v>
      </c>
      <c r="L142" s="71" t="str">
        <f t="shared" si="31"/>
        <v/>
      </c>
      <c r="M142" s="71" t="str">
        <f t="shared" si="27"/>
        <v/>
      </c>
      <c r="N142" s="71" t="str">
        <f t="shared" si="25"/>
        <v/>
      </c>
    </row>
    <row r="143" spans="1:14" x14ac:dyDescent="0.2">
      <c r="A143" s="84"/>
      <c r="B143" s="70">
        <f t="shared" si="28"/>
        <v>45504</v>
      </c>
      <c r="C143" s="37">
        <v>0</v>
      </c>
      <c r="D143" s="38">
        <v>0</v>
      </c>
      <c r="E143" s="71" t="str">
        <f t="shared" si="30"/>
        <v/>
      </c>
      <c r="F143" s="71" t="str">
        <f t="shared" si="26"/>
        <v/>
      </c>
      <c r="G143" s="71" t="str">
        <f t="shared" si="24"/>
        <v/>
      </c>
      <c r="H143" s="104">
        <v>1</v>
      </c>
      <c r="I143" s="104">
        <v>1</v>
      </c>
      <c r="J143" s="104">
        <v>1</v>
      </c>
      <c r="K143" s="72">
        <f t="shared" ref="K143:K150" si="32">+IF(D143="","",D143/H143/I143/J143)</f>
        <v>0</v>
      </c>
      <c r="L143" s="71" t="str">
        <f t="shared" si="31"/>
        <v/>
      </c>
      <c r="M143" s="71" t="str">
        <f t="shared" si="27"/>
        <v/>
      </c>
      <c r="N143" s="71" t="str">
        <f t="shared" si="25"/>
        <v/>
      </c>
    </row>
    <row r="144" spans="1:14" x14ac:dyDescent="0.2">
      <c r="A144" s="84"/>
      <c r="B144" s="70">
        <f t="shared" si="28"/>
        <v>45535</v>
      </c>
      <c r="C144" s="37">
        <v>0</v>
      </c>
      <c r="D144" s="38">
        <v>0</v>
      </c>
      <c r="E144" s="71" t="str">
        <f t="shared" si="30"/>
        <v/>
      </c>
      <c r="F144" s="71" t="str">
        <f t="shared" si="26"/>
        <v/>
      </c>
      <c r="G144" s="71" t="str">
        <f t="shared" si="24"/>
        <v/>
      </c>
      <c r="H144" s="104">
        <v>1</v>
      </c>
      <c r="I144" s="104">
        <v>1</v>
      </c>
      <c r="J144" s="104">
        <v>1</v>
      </c>
      <c r="K144" s="72">
        <f t="shared" ref="K144:K146" si="33">+IF(D144="","",D144/H144/I144/J144)</f>
        <v>0</v>
      </c>
      <c r="L144" s="71" t="str">
        <f t="shared" si="31"/>
        <v/>
      </c>
      <c r="M144" s="71" t="str">
        <f t="shared" si="27"/>
        <v/>
      </c>
      <c r="N144" s="71" t="str">
        <f t="shared" si="25"/>
        <v/>
      </c>
    </row>
    <row r="145" spans="1:14" x14ac:dyDescent="0.2">
      <c r="A145" s="84"/>
      <c r="B145" s="70">
        <f t="shared" si="28"/>
        <v>45565</v>
      </c>
      <c r="C145" s="37">
        <v>0</v>
      </c>
      <c r="D145" s="38">
        <v>0</v>
      </c>
      <c r="E145" s="71" t="str">
        <f t="shared" si="30"/>
        <v/>
      </c>
      <c r="F145" s="71" t="str">
        <f t="shared" si="26"/>
        <v/>
      </c>
      <c r="G145" s="71" t="str">
        <f t="shared" si="24"/>
        <v/>
      </c>
      <c r="H145" s="104">
        <v>1</v>
      </c>
      <c r="I145" s="104">
        <v>1</v>
      </c>
      <c r="J145" s="104">
        <v>1</v>
      </c>
      <c r="K145" s="72">
        <f t="shared" si="33"/>
        <v>0</v>
      </c>
      <c r="L145" s="71" t="str">
        <f t="shared" si="31"/>
        <v/>
      </c>
      <c r="M145" s="71" t="str">
        <f t="shared" si="27"/>
        <v/>
      </c>
      <c r="N145" s="71" t="str">
        <f t="shared" si="25"/>
        <v/>
      </c>
    </row>
    <row r="146" spans="1:14" x14ac:dyDescent="0.2">
      <c r="A146" s="84"/>
      <c r="B146" s="70">
        <f t="shared" si="28"/>
        <v>45596</v>
      </c>
      <c r="C146" s="37">
        <v>0</v>
      </c>
      <c r="D146" s="38">
        <v>0</v>
      </c>
      <c r="E146" s="71" t="str">
        <f t="shared" si="30"/>
        <v/>
      </c>
      <c r="F146" s="71" t="str">
        <f t="shared" si="26"/>
        <v/>
      </c>
      <c r="G146" s="71" t="str">
        <f t="shared" si="24"/>
        <v/>
      </c>
      <c r="H146" s="104">
        <v>1</v>
      </c>
      <c r="I146" s="104">
        <v>1</v>
      </c>
      <c r="J146" s="104">
        <v>1</v>
      </c>
      <c r="K146" s="72">
        <f t="shared" si="33"/>
        <v>0</v>
      </c>
      <c r="L146" s="71" t="str">
        <f t="shared" si="31"/>
        <v/>
      </c>
      <c r="M146" s="71" t="str">
        <f t="shared" si="27"/>
        <v/>
      </c>
      <c r="N146" s="71" t="str">
        <f t="shared" si="25"/>
        <v/>
      </c>
    </row>
    <row r="147" spans="1:14" x14ac:dyDescent="0.2">
      <c r="A147" s="84"/>
      <c r="B147" s="70">
        <f t="shared" si="28"/>
        <v>45626</v>
      </c>
      <c r="C147" s="37">
        <v>0</v>
      </c>
      <c r="D147" s="38">
        <v>0</v>
      </c>
      <c r="E147" s="71" t="str">
        <f t="shared" si="30"/>
        <v/>
      </c>
      <c r="F147" s="71" t="str">
        <f t="shared" si="26"/>
        <v/>
      </c>
      <c r="G147" s="71" t="str">
        <f t="shared" si="24"/>
        <v/>
      </c>
      <c r="H147" s="104">
        <v>1</v>
      </c>
      <c r="I147" s="104">
        <v>1</v>
      </c>
      <c r="J147" s="104">
        <v>1</v>
      </c>
      <c r="K147" s="72">
        <f t="shared" si="32"/>
        <v>0</v>
      </c>
      <c r="L147" s="71" t="str">
        <f t="shared" si="31"/>
        <v/>
      </c>
      <c r="M147" s="71" t="str">
        <f t="shared" si="27"/>
        <v/>
      </c>
      <c r="N147" s="71" t="str">
        <f t="shared" si="25"/>
        <v/>
      </c>
    </row>
    <row r="148" spans="1:14" x14ac:dyDescent="0.2">
      <c r="A148" s="84"/>
      <c r="B148" s="70">
        <f t="shared" si="28"/>
        <v>45657</v>
      </c>
      <c r="C148" s="37">
        <v>0</v>
      </c>
      <c r="D148" s="38">
        <v>0</v>
      </c>
      <c r="E148" s="71" t="str">
        <f t="shared" si="30"/>
        <v/>
      </c>
      <c r="F148" s="71" t="str">
        <f t="shared" si="26"/>
        <v/>
      </c>
      <c r="G148" s="71" t="str">
        <f t="shared" si="24"/>
        <v/>
      </c>
      <c r="H148" s="104">
        <v>1</v>
      </c>
      <c r="I148" s="104">
        <v>1</v>
      </c>
      <c r="J148" s="104">
        <v>1</v>
      </c>
      <c r="K148" s="72">
        <f t="shared" si="32"/>
        <v>0</v>
      </c>
      <c r="L148" s="71" t="str">
        <f t="shared" si="31"/>
        <v/>
      </c>
      <c r="M148" s="71" t="str">
        <f t="shared" si="27"/>
        <v/>
      </c>
      <c r="N148" s="71" t="str">
        <f t="shared" si="25"/>
        <v/>
      </c>
    </row>
    <row r="149" spans="1:14" x14ac:dyDescent="0.2">
      <c r="A149" s="84"/>
      <c r="B149" s="70">
        <f t="shared" si="28"/>
        <v>45688</v>
      </c>
      <c r="C149" s="37">
        <v>0</v>
      </c>
      <c r="D149" s="38">
        <v>0</v>
      </c>
      <c r="E149" s="71" t="str">
        <f t="shared" si="30"/>
        <v/>
      </c>
      <c r="F149" s="71" t="str">
        <f t="shared" si="26"/>
        <v/>
      </c>
      <c r="G149" s="71" t="str">
        <f t="shared" si="24"/>
        <v/>
      </c>
      <c r="H149" s="104">
        <v>1</v>
      </c>
      <c r="I149" s="104">
        <v>1</v>
      </c>
      <c r="J149" s="104">
        <v>1</v>
      </c>
      <c r="K149" s="72">
        <f t="shared" si="32"/>
        <v>0</v>
      </c>
      <c r="L149" s="71" t="str">
        <f t="shared" si="31"/>
        <v/>
      </c>
      <c r="M149" s="71" t="str">
        <f t="shared" si="27"/>
        <v/>
      </c>
      <c r="N149" s="71" t="str">
        <f t="shared" si="25"/>
        <v/>
      </c>
    </row>
    <row r="150" spans="1:14" x14ac:dyDescent="0.2">
      <c r="A150" s="84"/>
      <c r="B150" s="70">
        <f t="shared" si="28"/>
        <v>45716</v>
      </c>
      <c r="C150" s="37">
        <v>0</v>
      </c>
      <c r="D150" s="38">
        <v>0</v>
      </c>
      <c r="E150" s="71" t="str">
        <f t="shared" si="30"/>
        <v/>
      </c>
      <c r="F150" s="71" t="str">
        <f t="shared" si="26"/>
        <v/>
      </c>
      <c r="G150" s="71" t="str">
        <f t="shared" si="24"/>
        <v/>
      </c>
      <c r="H150" s="104">
        <v>1</v>
      </c>
      <c r="I150" s="104">
        <v>1</v>
      </c>
      <c r="J150" s="104">
        <v>1</v>
      </c>
      <c r="K150" s="72">
        <f t="shared" si="32"/>
        <v>0</v>
      </c>
      <c r="L150" s="71" t="str">
        <f t="shared" si="31"/>
        <v/>
      </c>
      <c r="M150" s="71" t="str">
        <f t="shared" si="27"/>
        <v/>
      </c>
      <c r="N150" s="71" t="str">
        <f t="shared" si="25"/>
        <v/>
      </c>
    </row>
    <row r="151" spans="1:14" x14ac:dyDescent="0.2">
      <c r="A151" s="84" t="s">
        <v>164</v>
      </c>
      <c r="B151" s="107">
        <v>45747</v>
      </c>
      <c r="C151" s="37">
        <v>0</v>
      </c>
      <c r="D151" s="38">
        <v>0</v>
      </c>
      <c r="E151" s="71" t="str">
        <f t="shared" ref="E151" si="34">IFERROR(SUMPRODUCT(D140:D151,$C140:$C151)/SUM($C140:$C151)/(SUMPRODUCT(D128:D139,$C128:$C139)/SUM($C128:$C139))-1,"")</f>
        <v/>
      </c>
      <c r="F151" s="71" t="str">
        <f t="shared" ref="F151" si="35">IFERROR((SUMPRODUCT(D146:D151,$C146:$C151)/SUM($C146:$C151)/(SUMPRODUCT(D140:D145,$C140:$C145)/SUM($C140:$C145)))^2-1,"")</f>
        <v/>
      </c>
      <c r="G151" s="71" t="str">
        <f t="shared" ref="G151" si="36">IFERROR((SUMPRODUCT(D149:D151,$C149:$C151)/SUM($C149:$C151)/(SUMPRODUCT(D146:D148,$C146:$C148)/SUM($C146:$C148)))^4-1,"")</f>
        <v/>
      </c>
      <c r="H151" s="104">
        <v>1</v>
      </c>
      <c r="I151" s="104">
        <v>1</v>
      </c>
      <c r="J151" s="104">
        <v>1</v>
      </c>
      <c r="K151" s="72">
        <f t="shared" si="29"/>
        <v>0</v>
      </c>
      <c r="L151" s="71" t="str">
        <f t="shared" ref="L151" si="37">IFERROR(SUMPRODUCT(K140:K151,$C140:$C151)/SUM($C140:$C151)/(SUMPRODUCT(K128:K139,$C128:$C139)/SUM($C128:$C139))-1,"")</f>
        <v/>
      </c>
      <c r="M151" s="71" t="str">
        <f t="shared" ref="M151" si="38">IFERROR((SUMPRODUCT(K146:K151,$C146:$C151)/SUM($C146:$C151)/(SUMPRODUCT(K140:K145,$C140:$C145)/SUM($C140:$C145)))^2-1,"")</f>
        <v/>
      </c>
      <c r="N151" s="71" t="str">
        <f t="shared" ref="N151" si="39">IFERROR((SUMPRODUCT(K149:K151,$C149:$C151)/SUM($C149:$C151)/(SUMPRODUCT(K146:K148,$C146:$C148)/SUM($C146:$C148)))^4-1,"")</f>
        <v/>
      </c>
    </row>
    <row r="152" spans="1:14" ht="22.5" customHeight="1" x14ac:dyDescent="0.2">
      <c r="A152" s="106" t="s">
        <v>165</v>
      </c>
      <c r="B152" s="32"/>
      <c r="C152" s="32"/>
      <c r="D152" s="32"/>
      <c r="E152" s="112"/>
      <c r="F152" s="112"/>
      <c r="G152" s="112"/>
      <c r="H152" s="109"/>
      <c r="I152" s="109"/>
      <c r="J152" s="109"/>
      <c r="K152" s="112"/>
      <c r="L152" s="112"/>
      <c r="M152" s="112"/>
    </row>
    <row r="153" spans="1:14" x14ac:dyDescent="0.2">
      <c r="A153" s="64" t="s">
        <v>149</v>
      </c>
    </row>
    <row r="154" spans="1:14" ht="70.5" customHeight="1" x14ac:dyDescent="0.2">
      <c r="A154" s="132" t="s">
        <v>99</v>
      </c>
      <c r="B154" s="133"/>
      <c r="C154" s="133"/>
      <c r="D154" s="133"/>
      <c r="E154" s="133"/>
      <c r="F154" s="133"/>
      <c r="G154" s="134"/>
      <c r="H154" s="5"/>
      <c r="I154" s="5"/>
      <c r="J154" s="5"/>
      <c r="K154" s="5"/>
    </row>
    <row r="156" spans="1:14" ht="29.25" customHeight="1" x14ac:dyDescent="0.2">
      <c r="A156" s="130" t="s">
        <v>150</v>
      </c>
      <c r="B156" s="131"/>
      <c r="C156" s="131"/>
      <c r="D156" s="131"/>
      <c r="E156" s="131"/>
      <c r="F156" s="131"/>
      <c r="G156" s="131"/>
    </row>
    <row r="157" spans="1:14" ht="70.5" customHeight="1" x14ac:dyDescent="0.2">
      <c r="A157" s="132" t="s">
        <v>99</v>
      </c>
      <c r="B157" s="133"/>
      <c r="C157" s="133"/>
      <c r="D157" s="133"/>
      <c r="E157" s="133"/>
      <c r="F157" s="133"/>
      <c r="G157" s="134"/>
      <c r="H157" s="5"/>
      <c r="I157" s="5"/>
      <c r="J157" s="5"/>
      <c r="K157" s="5"/>
    </row>
    <row r="159" spans="1:14" ht="18.75" x14ac:dyDescent="0.3">
      <c r="A159" s="59" t="s">
        <v>66</v>
      </c>
      <c r="D159" s="14"/>
    </row>
    <row r="160" spans="1:14" ht="30" x14ac:dyDescent="0.2">
      <c r="B160" s="13" t="s">
        <v>134</v>
      </c>
      <c r="C160" s="13" t="s">
        <v>64</v>
      </c>
    </row>
    <row r="161" spans="1:16" x14ac:dyDescent="0.2">
      <c r="A161" s="84" t="s">
        <v>78</v>
      </c>
      <c r="B161" s="44">
        <v>0</v>
      </c>
      <c r="C161" s="44">
        <v>0</v>
      </c>
    </row>
    <row r="162" spans="1:16" x14ac:dyDescent="0.2">
      <c r="A162" s="84" t="s">
        <v>79</v>
      </c>
      <c r="B162" s="44">
        <v>0</v>
      </c>
      <c r="C162" s="44">
        <v>0</v>
      </c>
    </row>
    <row r="163" spans="1:16" x14ac:dyDescent="0.2">
      <c r="A163" s="84" t="s">
        <v>77</v>
      </c>
      <c r="B163" s="27" t="str">
        <f>IFERROR(B161/B162,"")</f>
        <v/>
      </c>
      <c r="C163" s="27" t="str">
        <f>IFERROR(C161/C162,"")</f>
        <v/>
      </c>
    </row>
    <row r="165" spans="1:16" ht="18.75" x14ac:dyDescent="0.3">
      <c r="A165" s="59" t="s">
        <v>5</v>
      </c>
      <c r="B165" s="108"/>
      <c r="C165" s="108"/>
      <c r="D165" s="108"/>
      <c r="E165" s="108"/>
      <c r="F165" s="6"/>
      <c r="G165" s="6"/>
      <c r="I165" s="6"/>
      <c r="J165" s="6"/>
      <c r="L165" s="6"/>
      <c r="M165" s="6"/>
      <c r="N165" s="6"/>
    </row>
    <row r="166" spans="1:16" ht="60" x14ac:dyDescent="0.2">
      <c r="A166" s="46" t="s">
        <v>40</v>
      </c>
      <c r="B166" s="28" t="s">
        <v>38</v>
      </c>
      <c r="C166" s="28" t="s">
        <v>39</v>
      </c>
      <c r="D166" s="28" t="s">
        <v>41</v>
      </c>
      <c r="E166" s="28" t="s">
        <v>42</v>
      </c>
      <c r="F166" s="28" t="s">
        <v>48</v>
      </c>
      <c r="G166" s="28" t="s">
        <v>206</v>
      </c>
      <c r="H166" s="28" t="s">
        <v>49</v>
      </c>
      <c r="J166" s="28" t="s">
        <v>45</v>
      </c>
      <c r="K166" s="28" t="s">
        <v>46</v>
      </c>
      <c r="M166" s="28" t="s">
        <v>43</v>
      </c>
      <c r="N166" s="28" t="s">
        <v>47</v>
      </c>
      <c r="O166" s="28" t="s">
        <v>44</v>
      </c>
      <c r="P166" s="28" t="s">
        <v>207</v>
      </c>
    </row>
    <row r="167" spans="1:16" x14ac:dyDescent="0.2">
      <c r="A167" s="92" t="s">
        <v>37</v>
      </c>
      <c r="B167" s="39">
        <v>43831</v>
      </c>
      <c r="C167" s="39">
        <v>44196</v>
      </c>
      <c r="D167" s="37">
        <v>0</v>
      </c>
      <c r="E167" s="37">
        <v>0</v>
      </c>
      <c r="F167" s="37">
        <v>0</v>
      </c>
      <c r="G167" s="37"/>
      <c r="H167" s="20" t="str">
        <f>IFERROR(E167/(F167+G167),"")</f>
        <v/>
      </c>
      <c r="J167" s="37">
        <v>0</v>
      </c>
      <c r="K167" s="20" t="str">
        <f t="shared" ref="K167:K172" si="40">IFERROR(E167/J167,"")</f>
        <v/>
      </c>
      <c r="M167" s="37">
        <v>0</v>
      </c>
      <c r="N167" s="37">
        <v>0</v>
      </c>
      <c r="O167" s="20" t="e">
        <f t="shared" ref="O167:O172" si="41">(E167+M167)/(F167-N167)</f>
        <v>#DIV/0!</v>
      </c>
      <c r="P167" s="37">
        <v>0</v>
      </c>
    </row>
    <row r="168" spans="1:16" x14ac:dyDescent="0.2">
      <c r="A168" s="92" t="s">
        <v>36</v>
      </c>
      <c r="B168" s="39">
        <v>44197</v>
      </c>
      <c r="C168" s="39">
        <v>44561</v>
      </c>
      <c r="D168" s="37">
        <v>0</v>
      </c>
      <c r="E168" s="37">
        <v>0</v>
      </c>
      <c r="F168" s="37">
        <v>0</v>
      </c>
      <c r="G168" s="37"/>
      <c r="H168" s="20" t="str">
        <f t="shared" ref="H168:H172" si="42">IFERROR(E168/(F168+G168),"")</f>
        <v/>
      </c>
      <c r="J168" s="37">
        <v>0</v>
      </c>
      <c r="K168" s="20" t="str">
        <f t="shared" si="40"/>
        <v/>
      </c>
      <c r="M168" s="37">
        <v>0</v>
      </c>
      <c r="N168" s="37">
        <v>0</v>
      </c>
      <c r="O168" s="20" t="e">
        <f t="shared" si="41"/>
        <v>#DIV/0!</v>
      </c>
      <c r="P168" s="37">
        <v>0</v>
      </c>
    </row>
    <row r="169" spans="1:16" x14ac:dyDescent="0.2">
      <c r="A169" s="92" t="s">
        <v>35</v>
      </c>
      <c r="B169" s="39">
        <v>44562</v>
      </c>
      <c r="C169" s="39">
        <v>44926</v>
      </c>
      <c r="D169" s="37">
        <v>0</v>
      </c>
      <c r="E169" s="37">
        <v>0</v>
      </c>
      <c r="F169" s="37">
        <v>0</v>
      </c>
      <c r="G169" s="37"/>
      <c r="H169" s="20" t="str">
        <f t="shared" si="42"/>
        <v/>
      </c>
      <c r="J169" s="37">
        <v>0</v>
      </c>
      <c r="K169" s="20" t="str">
        <f t="shared" si="40"/>
        <v/>
      </c>
      <c r="M169" s="37">
        <v>0</v>
      </c>
      <c r="N169" s="37">
        <v>0</v>
      </c>
      <c r="O169" s="20" t="e">
        <f t="shared" si="41"/>
        <v>#DIV/0!</v>
      </c>
      <c r="P169" s="37">
        <v>0</v>
      </c>
    </row>
    <row r="170" spans="1:16" x14ac:dyDescent="0.2">
      <c r="A170" s="92" t="s">
        <v>34</v>
      </c>
      <c r="B170" s="39">
        <v>44927</v>
      </c>
      <c r="C170" s="39">
        <v>45291</v>
      </c>
      <c r="D170" s="37">
        <v>0</v>
      </c>
      <c r="E170" s="37">
        <v>0</v>
      </c>
      <c r="F170" s="37">
        <v>0</v>
      </c>
      <c r="G170" s="37"/>
      <c r="H170" s="20" t="str">
        <f t="shared" si="42"/>
        <v/>
      </c>
      <c r="J170" s="37">
        <v>0</v>
      </c>
      <c r="K170" s="20" t="str">
        <f t="shared" si="40"/>
        <v/>
      </c>
      <c r="M170" s="37">
        <v>0</v>
      </c>
      <c r="N170" s="37">
        <v>0</v>
      </c>
      <c r="O170" s="20" t="e">
        <f t="shared" si="41"/>
        <v>#DIV/0!</v>
      </c>
      <c r="P170" s="37">
        <v>0</v>
      </c>
    </row>
    <row r="171" spans="1:16" x14ac:dyDescent="0.2">
      <c r="A171" s="93" t="s">
        <v>33</v>
      </c>
      <c r="B171" s="39">
        <v>45292</v>
      </c>
      <c r="C171" s="39">
        <v>45657</v>
      </c>
      <c r="D171" s="37">
        <v>0</v>
      </c>
      <c r="E171" s="37">
        <v>0</v>
      </c>
      <c r="F171" s="37">
        <v>0</v>
      </c>
      <c r="G171" s="37"/>
      <c r="H171" s="20" t="str">
        <f t="shared" si="42"/>
        <v/>
      </c>
      <c r="J171" s="37">
        <v>0</v>
      </c>
      <c r="K171" s="20" t="str">
        <f t="shared" si="40"/>
        <v/>
      </c>
      <c r="M171" s="37">
        <v>0</v>
      </c>
      <c r="N171" s="37">
        <v>0</v>
      </c>
      <c r="O171" s="20" t="e">
        <f t="shared" si="41"/>
        <v>#DIV/0!</v>
      </c>
      <c r="P171" s="37">
        <v>0</v>
      </c>
    </row>
    <row r="172" spans="1:16" ht="15.75" x14ac:dyDescent="0.25">
      <c r="A172" s="94" t="s">
        <v>29</v>
      </c>
      <c r="B172" s="17"/>
      <c r="C172" s="17"/>
      <c r="D172" s="11">
        <f>SUM(D167:D171)</f>
        <v>0</v>
      </c>
      <c r="E172" s="11">
        <f>SUM(E167:E171)</f>
        <v>0</v>
      </c>
      <c r="F172" s="11">
        <f>SUM(F167:F171)</f>
        <v>0</v>
      </c>
      <c r="G172" s="11">
        <f>SUM(G167:G171)</f>
        <v>0</v>
      </c>
      <c r="H172" s="20" t="str">
        <f t="shared" si="42"/>
        <v/>
      </c>
      <c r="J172" s="11">
        <f>SUM(J167:J171)</f>
        <v>0</v>
      </c>
      <c r="K172" s="20" t="str">
        <f t="shared" si="40"/>
        <v/>
      </c>
      <c r="M172" s="11">
        <f>SUM(M167:M171)</f>
        <v>0</v>
      </c>
      <c r="N172" s="11">
        <f>SUM(N167:N171)</f>
        <v>0</v>
      </c>
      <c r="O172" s="20" t="e">
        <f t="shared" si="41"/>
        <v>#DIV/0!</v>
      </c>
      <c r="P172" s="11">
        <f>SUM(P167:P171)</f>
        <v>0</v>
      </c>
    </row>
    <row r="173" spans="1:16" ht="16.5" thickBot="1" x14ac:dyDescent="0.3">
      <c r="A173" s="22"/>
      <c r="B173" s="23"/>
      <c r="C173" s="23"/>
      <c r="D173" s="24"/>
      <c r="E173" s="24"/>
      <c r="F173" s="24"/>
      <c r="G173" s="24"/>
      <c r="H173" s="25"/>
      <c r="J173" s="24"/>
      <c r="K173" s="25"/>
      <c r="M173" s="24"/>
      <c r="N173" s="24"/>
      <c r="O173" s="25"/>
      <c r="P173" s="24"/>
    </row>
    <row r="174" spans="1:16" ht="15.75" thickTop="1" x14ac:dyDescent="0.2">
      <c r="A174" s="47"/>
      <c r="B174" s="109"/>
      <c r="C174" s="109"/>
    </row>
    <row r="175" spans="1:16" ht="15.75" x14ac:dyDescent="0.25">
      <c r="A175" s="100" t="s">
        <v>30</v>
      </c>
      <c r="B175" s="39">
        <v>45658</v>
      </c>
      <c r="C175" s="39">
        <v>45747</v>
      </c>
      <c r="D175" s="37">
        <v>0</v>
      </c>
      <c r="E175" s="37">
        <v>0</v>
      </c>
      <c r="F175" s="37">
        <v>0</v>
      </c>
      <c r="G175" s="37"/>
      <c r="H175" s="20" t="str">
        <f t="shared" ref="H175" si="43">IFERROR(E175/(F175+G175),"")</f>
        <v/>
      </c>
      <c r="J175" s="37">
        <v>0</v>
      </c>
      <c r="K175" s="20" t="str">
        <f>IFERROR(E175/J175,"")</f>
        <v/>
      </c>
      <c r="M175" s="120"/>
      <c r="N175" s="120"/>
      <c r="O175" s="21"/>
      <c r="P175" s="120"/>
    </row>
    <row r="176" spans="1:16" x14ac:dyDescent="0.2">
      <c r="A176" s="84"/>
      <c r="B176" s="109"/>
      <c r="C176" s="109"/>
      <c r="D176" s="45"/>
      <c r="E176" s="45"/>
      <c r="F176" s="45"/>
      <c r="G176" s="45"/>
      <c r="J176" s="45"/>
    </row>
    <row r="177" spans="1:16" ht="15.75" x14ac:dyDescent="0.25">
      <c r="A177" s="100" t="s">
        <v>31</v>
      </c>
      <c r="B177" s="39">
        <v>46023</v>
      </c>
      <c r="C177" s="39">
        <v>46387</v>
      </c>
      <c r="D177" s="37">
        <v>0</v>
      </c>
      <c r="E177" s="37">
        <v>0</v>
      </c>
      <c r="F177" s="37">
        <v>0</v>
      </c>
      <c r="G177" s="37"/>
      <c r="H177" s="20" t="str">
        <f t="shared" ref="H177" si="44">IFERROR(E177/(F177+G177),"")</f>
        <v/>
      </c>
      <c r="J177" s="37">
        <v>0</v>
      </c>
      <c r="K177" s="20" t="str">
        <f>IFERROR(E177/J177,"")</f>
        <v/>
      </c>
      <c r="L177" s="21"/>
      <c r="M177" s="121"/>
      <c r="N177" s="121"/>
      <c r="O177" s="21"/>
      <c r="P177" s="121"/>
    </row>
    <row r="178" spans="1:16" ht="18.75" customHeight="1" x14ac:dyDescent="0.25">
      <c r="A178" s="17"/>
      <c r="B178" s="17"/>
      <c r="C178" s="17"/>
      <c r="D178" s="16"/>
      <c r="E178" s="16"/>
      <c r="F178" s="16"/>
      <c r="G178" s="16"/>
      <c r="I178" s="16"/>
      <c r="J178" s="16"/>
      <c r="K178" s="16"/>
      <c r="L178" s="16"/>
      <c r="M178" s="16"/>
      <c r="N178" s="6"/>
    </row>
    <row r="179" spans="1:16" ht="17.25" customHeight="1" x14ac:dyDescent="0.2">
      <c r="B179" s="18"/>
      <c r="C179" s="18"/>
      <c r="D179" s="18"/>
      <c r="E179" s="18"/>
      <c r="F179" s="18"/>
      <c r="G179" s="18"/>
      <c r="I179" s="18"/>
      <c r="J179" s="18"/>
      <c r="K179" s="18"/>
      <c r="L179" s="18"/>
      <c r="M179" s="18"/>
      <c r="N179" s="18"/>
    </row>
    <row r="180" spans="1:16" ht="30" x14ac:dyDescent="0.2">
      <c r="A180" s="82" t="s">
        <v>123</v>
      </c>
      <c r="B180" s="89" t="s">
        <v>113</v>
      </c>
      <c r="G180" s="18"/>
      <c r="I180" s="18"/>
      <c r="J180" s="18"/>
      <c r="K180" s="18"/>
      <c r="L180" s="18"/>
      <c r="M180" s="18"/>
      <c r="N180" s="18"/>
    </row>
    <row r="181" spans="1:16" ht="30" x14ac:dyDescent="0.2">
      <c r="A181" s="82" t="s">
        <v>124</v>
      </c>
      <c r="B181" s="89" t="s">
        <v>113</v>
      </c>
      <c r="G181" s="18"/>
      <c r="I181" s="18"/>
      <c r="J181" s="18"/>
      <c r="K181" s="18"/>
      <c r="L181" s="18"/>
      <c r="M181" s="18"/>
      <c r="N181" s="18"/>
    </row>
    <row r="182" spans="1:16" x14ac:dyDescent="0.2">
      <c r="A182" s="14" t="s">
        <v>50</v>
      </c>
      <c r="B182" s="18"/>
      <c r="C182" s="18"/>
      <c r="D182" s="18"/>
      <c r="E182" s="18"/>
      <c r="F182" s="18"/>
      <c r="G182" s="18"/>
      <c r="H182" s="18"/>
      <c r="I182" s="18"/>
      <c r="J182" s="18"/>
      <c r="K182" s="18"/>
      <c r="L182" s="18"/>
      <c r="M182" s="18"/>
      <c r="N182" s="18"/>
    </row>
    <row r="183" spans="1:16" x14ac:dyDescent="0.2">
      <c r="A183" s="19" t="s">
        <v>32</v>
      </c>
    </row>
    <row r="184" spans="1:16" x14ac:dyDescent="0.2">
      <c r="A184" s="18" t="s">
        <v>112</v>
      </c>
    </row>
    <row r="185" spans="1:16" x14ac:dyDescent="0.2">
      <c r="A185" s="18" t="s">
        <v>51</v>
      </c>
    </row>
    <row r="186" spans="1:16" x14ac:dyDescent="0.2">
      <c r="A186" s="18"/>
    </row>
    <row r="187" spans="1:16" ht="18.75" x14ac:dyDescent="0.3">
      <c r="A187" s="59" t="s">
        <v>71</v>
      </c>
    </row>
    <row r="188" spans="1:16" ht="15" customHeight="1" x14ac:dyDescent="0.2">
      <c r="A188" s="52" t="s">
        <v>260</v>
      </c>
    </row>
    <row r="189" spans="1:16" x14ac:dyDescent="0.2">
      <c r="A189" s="52" t="s">
        <v>157</v>
      </c>
    </row>
    <row r="190" spans="1:16" ht="30.75" customHeight="1" x14ac:dyDescent="0.2">
      <c r="A190" s="14"/>
    </row>
    <row r="191" spans="1:16" ht="18.75" x14ac:dyDescent="0.3">
      <c r="A191" s="59" t="s">
        <v>158</v>
      </c>
      <c r="B191" s="14"/>
      <c r="C191" s="14" t="s">
        <v>259</v>
      </c>
    </row>
    <row r="192" spans="1:16" s="5" customFormat="1" ht="30" x14ac:dyDescent="0.25">
      <c r="A192" s="97" t="s">
        <v>161</v>
      </c>
      <c r="B192" s="99" t="s">
        <v>167</v>
      </c>
      <c r="C192" s="99" t="s">
        <v>167</v>
      </c>
      <c r="D192" s="99" t="s">
        <v>167</v>
      </c>
      <c r="E192" s="99" t="s">
        <v>167</v>
      </c>
      <c r="F192" s="99" t="s">
        <v>167</v>
      </c>
      <c r="G192" s="99" t="s">
        <v>167</v>
      </c>
      <c r="H192" s="99" t="s">
        <v>167</v>
      </c>
      <c r="I192" s="99" t="s">
        <v>167</v>
      </c>
      <c r="J192" s="99" t="s">
        <v>167</v>
      </c>
      <c r="K192" s="99" t="s">
        <v>167</v>
      </c>
      <c r="L192" s="99" t="s">
        <v>167</v>
      </c>
      <c r="M192" s="99" t="s">
        <v>167</v>
      </c>
      <c r="N192" s="99" t="s">
        <v>167</v>
      </c>
    </row>
    <row r="193" spans="1:14" s="5" customFormat="1" ht="30" x14ac:dyDescent="0.25">
      <c r="A193" s="97" t="s">
        <v>162</v>
      </c>
      <c r="B193" s="98">
        <v>0.9</v>
      </c>
      <c r="C193" s="98">
        <v>0.9</v>
      </c>
      <c r="D193" s="98">
        <v>0.9</v>
      </c>
      <c r="E193" s="98">
        <v>0.9</v>
      </c>
      <c r="F193" s="98">
        <v>0.9</v>
      </c>
      <c r="G193" s="98">
        <v>0.9</v>
      </c>
      <c r="H193" s="98">
        <v>0.9</v>
      </c>
      <c r="I193" s="98">
        <v>0.9</v>
      </c>
      <c r="J193" s="98">
        <v>0.9</v>
      </c>
      <c r="K193" s="98">
        <v>0.9</v>
      </c>
      <c r="L193" s="98">
        <v>0.9</v>
      </c>
      <c r="M193" s="98">
        <v>0.9</v>
      </c>
      <c r="N193" s="98">
        <v>0.9</v>
      </c>
    </row>
    <row r="194" spans="1:14" ht="30" x14ac:dyDescent="0.2">
      <c r="A194" s="29" t="s">
        <v>262</v>
      </c>
      <c r="B194" s="79">
        <v>0.78260869565217395</v>
      </c>
      <c r="C194" s="79">
        <v>0.78260869565217395</v>
      </c>
      <c r="D194" s="79">
        <v>0.78260869565217395</v>
      </c>
      <c r="E194" s="79">
        <v>0.78260869565217395</v>
      </c>
      <c r="F194" s="79">
        <v>0.78260869565217395</v>
      </c>
      <c r="G194" s="79">
        <v>0.78260869565217395</v>
      </c>
      <c r="H194" s="79">
        <v>0.78260869565217395</v>
      </c>
      <c r="I194" s="79">
        <v>0.78260869565217395</v>
      </c>
      <c r="J194" s="79">
        <v>0.78260869565217395</v>
      </c>
      <c r="K194" s="79">
        <v>0.78260869565217395</v>
      </c>
      <c r="L194" s="79">
        <v>0.78260869565217395</v>
      </c>
      <c r="M194" s="79">
        <v>0.78260869565217395</v>
      </c>
      <c r="N194" s="79">
        <v>0.78260869565217395</v>
      </c>
    </row>
    <row r="195" spans="1:14" x14ac:dyDescent="0.2">
      <c r="A195" s="29" t="s">
        <v>178</v>
      </c>
      <c r="B195" s="79">
        <v>1</v>
      </c>
      <c r="C195" s="79">
        <v>1</v>
      </c>
      <c r="D195" s="79">
        <v>1</v>
      </c>
      <c r="E195" s="79">
        <v>1</v>
      </c>
      <c r="F195" s="79">
        <v>1</v>
      </c>
      <c r="G195" s="79">
        <v>1</v>
      </c>
      <c r="H195" s="79">
        <v>1</v>
      </c>
      <c r="I195" s="79">
        <v>1</v>
      </c>
      <c r="J195" s="79">
        <v>1</v>
      </c>
      <c r="K195" s="79">
        <v>1</v>
      </c>
      <c r="L195" s="79">
        <v>1</v>
      </c>
      <c r="M195" s="79">
        <v>1</v>
      </c>
      <c r="N195" s="79">
        <v>1</v>
      </c>
    </row>
    <row r="196" spans="1:14" x14ac:dyDescent="0.2">
      <c r="A196" s="29" t="s">
        <v>114</v>
      </c>
      <c r="B196" s="79">
        <v>1.1499999999999999</v>
      </c>
      <c r="C196" s="79">
        <v>1.1499999999999999</v>
      </c>
      <c r="D196" s="79">
        <v>1.1499999999999999</v>
      </c>
      <c r="E196" s="79">
        <v>1.1499999999999999</v>
      </c>
      <c r="F196" s="79">
        <v>1.1499999999999999</v>
      </c>
      <c r="G196" s="79">
        <v>1.1499999999999999</v>
      </c>
      <c r="H196" s="79">
        <v>1.1499999999999999</v>
      </c>
      <c r="I196" s="79">
        <v>1.1499999999999999</v>
      </c>
      <c r="J196" s="79">
        <v>1.1499999999999999</v>
      </c>
      <c r="K196" s="79">
        <v>1.1499999999999999</v>
      </c>
      <c r="L196" s="79">
        <v>1.1499999999999999</v>
      </c>
      <c r="M196" s="79">
        <v>1.1499999999999999</v>
      </c>
      <c r="N196" s="79">
        <v>1.1499999999999999</v>
      </c>
    </row>
    <row r="197" spans="1:14" s="5" customFormat="1" ht="30" x14ac:dyDescent="0.25">
      <c r="A197" s="95" t="s">
        <v>163</v>
      </c>
      <c r="B197" s="96">
        <f>B194*B195*B196</f>
        <v>0.9</v>
      </c>
      <c r="C197" s="96">
        <f t="shared" ref="C197:N197" si="45">C194*C195*C196</f>
        <v>0.9</v>
      </c>
      <c r="D197" s="96">
        <f t="shared" si="45"/>
        <v>0.9</v>
      </c>
      <c r="E197" s="96">
        <f t="shared" si="45"/>
        <v>0.9</v>
      </c>
      <c r="F197" s="96">
        <f t="shared" si="45"/>
        <v>0.9</v>
      </c>
      <c r="G197" s="96">
        <f t="shared" si="45"/>
        <v>0.9</v>
      </c>
      <c r="H197" s="96">
        <f t="shared" si="45"/>
        <v>0.9</v>
      </c>
      <c r="I197" s="96">
        <f t="shared" si="45"/>
        <v>0.9</v>
      </c>
      <c r="J197" s="96">
        <f t="shared" si="45"/>
        <v>0.9</v>
      </c>
      <c r="K197" s="96">
        <f t="shared" si="45"/>
        <v>0.9</v>
      </c>
      <c r="L197" s="96">
        <f t="shared" si="45"/>
        <v>0.9</v>
      </c>
      <c r="M197" s="96">
        <f t="shared" si="45"/>
        <v>0.9</v>
      </c>
      <c r="N197" s="96">
        <f t="shared" si="45"/>
        <v>0.9</v>
      </c>
    </row>
    <row r="198" spans="1:14" ht="19.5" customHeight="1" x14ac:dyDescent="0.2">
      <c r="A198" s="73"/>
      <c r="B198" s="74"/>
      <c r="C198" s="74"/>
      <c r="D198" s="74"/>
      <c r="E198" s="74"/>
      <c r="F198" s="74"/>
      <c r="G198" s="74"/>
      <c r="H198" s="74"/>
      <c r="I198" s="74"/>
      <c r="J198" s="74"/>
    </row>
    <row r="199" spans="1:14" s="164" customFormat="1" x14ac:dyDescent="0.2">
      <c r="A199" s="163"/>
    </row>
    <row r="200" spans="1:14" s="164" customFormat="1" x14ac:dyDescent="0.2">
      <c r="A200" s="165"/>
      <c r="B200" s="165"/>
      <c r="C200" s="165"/>
      <c r="D200" s="165"/>
      <c r="E200" s="165"/>
      <c r="F200" s="165"/>
      <c r="G200" s="165"/>
      <c r="H200" s="166"/>
      <c r="I200" s="166"/>
      <c r="J200" s="166"/>
      <c r="K200" s="166"/>
    </row>
    <row r="202" spans="1:14" ht="18.75" x14ac:dyDescent="0.3">
      <c r="A202" s="59" t="s">
        <v>125</v>
      </c>
      <c r="B202" s="18"/>
      <c r="C202" s="18"/>
      <c r="D202" s="18"/>
      <c r="E202" s="18"/>
      <c r="F202" s="18"/>
    </row>
    <row r="203" spans="1:14" ht="45" x14ac:dyDescent="0.2">
      <c r="A203" s="48"/>
      <c r="B203" s="28" t="s">
        <v>126</v>
      </c>
      <c r="C203" s="28" t="s">
        <v>128</v>
      </c>
      <c r="D203" s="28" t="s">
        <v>58</v>
      </c>
      <c r="F203" s="167"/>
      <c r="G203" s="28" t="s">
        <v>187</v>
      </c>
      <c r="H203" s="28" t="s">
        <v>188</v>
      </c>
      <c r="I203" s="28" t="s">
        <v>189</v>
      </c>
    </row>
    <row r="204" spans="1:14" x14ac:dyDescent="0.2">
      <c r="A204" s="88" t="s">
        <v>135</v>
      </c>
      <c r="B204" s="41">
        <v>100000</v>
      </c>
      <c r="C204" s="41">
        <v>100000</v>
      </c>
      <c r="D204" s="26">
        <f>IFERROR(C204/B204-1,"")</f>
        <v>0</v>
      </c>
      <c r="F204" s="155" t="s">
        <v>135</v>
      </c>
      <c r="G204" s="41">
        <v>100000</v>
      </c>
      <c r="H204" s="41">
        <v>100000</v>
      </c>
      <c r="I204" s="41">
        <v>100000</v>
      </c>
    </row>
    <row r="205" spans="1:14" x14ac:dyDescent="0.2">
      <c r="A205" s="88" t="s">
        <v>129</v>
      </c>
      <c r="B205" s="40">
        <v>500</v>
      </c>
      <c r="C205" s="40">
        <v>500</v>
      </c>
      <c r="D205" s="26">
        <f>IFERROR(C205/B205-1,"")</f>
        <v>0</v>
      </c>
      <c r="F205" s="155" t="s">
        <v>129</v>
      </c>
      <c r="G205" s="40">
        <v>800</v>
      </c>
      <c r="H205" s="40">
        <v>500</v>
      </c>
      <c r="I205" s="40">
        <v>500</v>
      </c>
    </row>
    <row r="206" spans="1:14" x14ac:dyDescent="0.2">
      <c r="A206" s="88" t="s">
        <v>127</v>
      </c>
      <c r="B206" s="42">
        <f>B204/B205</f>
        <v>200</v>
      </c>
      <c r="C206" s="42">
        <f>C204/C205</f>
        <v>200</v>
      </c>
      <c r="D206" s="26">
        <f>IFERROR(C206/B206-1,"")</f>
        <v>0</v>
      </c>
      <c r="F206" s="155" t="s">
        <v>127</v>
      </c>
      <c r="G206" s="42">
        <f>G204/G205</f>
        <v>125</v>
      </c>
      <c r="H206" s="42">
        <f>H204/H205</f>
        <v>200</v>
      </c>
      <c r="I206" s="42">
        <f>I204/I205</f>
        <v>200</v>
      </c>
    </row>
    <row r="207" spans="1:14" x14ac:dyDescent="0.2">
      <c r="A207" s="88" t="s">
        <v>130</v>
      </c>
      <c r="B207" s="41">
        <v>1500000</v>
      </c>
      <c r="C207" s="41">
        <v>1500000</v>
      </c>
      <c r="D207" s="26">
        <f>IFERROR(C207/B207-1,"")</f>
        <v>0</v>
      </c>
      <c r="F207" s="155" t="s">
        <v>130</v>
      </c>
      <c r="G207" s="41">
        <v>1000000</v>
      </c>
      <c r="H207" s="41">
        <v>1500000</v>
      </c>
      <c r="I207" s="41">
        <v>1500000</v>
      </c>
    </row>
    <row r="208" spans="1:14" x14ac:dyDescent="0.2">
      <c r="A208" s="88" t="s">
        <v>131</v>
      </c>
      <c r="B208" s="51">
        <f>B204/B207</f>
        <v>6.6666666666666666E-2</v>
      </c>
      <c r="C208" s="51">
        <f>C204/C207</f>
        <v>6.6666666666666666E-2</v>
      </c>
      <c r="D208" s="26">
        <f>IFERROR(C208/B208-1,"")</f>
        <v>0</v>
      </c>
      <c r="F208" s="155" t="s">
        <v>131</v>
      </c>
      <c r="G208" s="51">
        <f>G204/G207</f>
        <v>0.1</v>
      </c>
      <c r="H208" s="51">
        <f>H204/H207</f>
        <v>6.6666666666666666E-2</v>
      </c>
      <c r="I208" s="51">
        <f>I204/I207</f>
        <v>6.6666666666666666E-2</v>
      </c>
    </row>
    <row r="210" spans="1:11" x14ac:dyDescent="0.2">
      <c r="A210" s="64" t="s">
        <v>148</v>
      </c>
    </row>
    <row r="211" spans="1:11" ht="48.75" customHeight="1" x14ac:dyDescent="0.2">
      <c r="A211" s="132" t="s">
        <v>99</v>
      </c>
      <c r="B211" s="133"/>
      <c r="C211" s="133"/>
      <c r="D211" s="133"/>
      <c r="E211" s="133"/>
      <c r="F211" s="133"/>
      <c r="G211" s="134"/>
      <c r="H211" s="5"/>
      <c r="I211" s="5"/>
      <c r="J211" s="5"/>
      <c r="K211" s="5"/>
    </row>
    <row r="213" spans="1:11" ht="18.75" x14ac:dyDescent="0.3">
      <c r="A213" s="59" t="s">
        <v>173</v>
      </c>
    </row>
    <row r="214" spans="1:11" ht="60" x14ac:dyDescent="0.2">
      <c r="A214" s="48"/>
      <c r="B214" s="28" t="s">
        <v>174</v>
      </c>
      <c r="C214" s="28" t="s">
        <v>175</v>
      </c>
      <c r="D214" s="28" t="s">
        <v>176</v>
      </c>
    </row>
    <row r="215" spans="1:11" x14ac:dyDescent="0.2">
      <c r="A215" s="48" t="s">
        <v>40</v>
      </c>
      <c r="B215" s="115" t="str">
        <f>_xlfn.TEXTJOIN("-",TRUE,TEXT(B171,"MM/DD/YYYY"),TEXT(C171,"MM/DD/YYYY"))</f>
        <v>01/01/2024-12/31/2024</v>
      </c>
      <c r="C215" s="28" t="str">
        <f>_xlfn.TEXTJOIN("-",TRUE,TEXT(B175,"MM/DD/YYYY"),TEXT(C175,"MM/DD/YYYY"))</f>
        <v>01/01/2025-03/31/2025</v>
      </c>
      <c r="D215" s="28" t="str">
        <f>_xlfn.TEXTJOIN("-",TRUE,TEXT(B177,"MM/DD/YYYY"),TEXT(C177,"MM/DD/YYYY"))</f>
        <v>01/01/2026-12/31/2026</v>
      </c>
    </row>
    <row r="216" spans="1:11" ht="15.75" customHeight="1" x14ac:dyDescent="0.2">
      <c r="A216" s="48" t="s">
        <v>168</v>
      </c>
      <c r="B216" s="114">
        <v>0</v>
      </c>
      <c r="C216" s="37">
        <v>0</v>
      </c>
      <c r="D216" s="37">
        <v>0</v>
      </c>
    </row>
    <row r="217" spans="1:11" x14ac:dyDescent="0.2">
      <c r="A217" s="48" t="s">
        <v>169</v>
      </c>
      <c r="B217" s="114">
        <v>0</v>
      </c>
      <c r="C217" s="37">
        <v>0</v>
      </c>
      <c r="D217" s="37">
        <v>0</v>
      </c>
    </row>
    <row r="218" spans="1:11" x14ac:dyDescent="0.2">
      <c r="A218" s="48" t="s">
        <v>170</v>
      </c>
      <c r="B218" s="114">
        <v>0</v>
      </c>
      <c r="C218" s="37">
        <v>0</v>
      </c>
      <c r="D218" s="37">
        <v>0</v>
      </c>
    </row>
    <row r="219" spans="1:11" x14ac:dyDescent="0.2">
      <c r="A219" s="48" t="s">
        <v>171</v>
      </c>
      <c r="B219" s="114">
        <v>0</v>
      </c>
      <c r="C219" s="37">
        <v>0</v>
      </c>
      <c r="D219" s="37">
        <v>0</v>
      </c>
    </row>
    <row r="220" spans="1:11" x14ac:dyDescent="0.2">
      <c r="A220" s="48" t="s">
        <v>172</v>
      </c>
      <c r="B220" s="114">
        <v>0</v>
      </c>
      <c r="C220" s="37">
        <v>0</v>
      </c>
      <c r="D220" s="37">
        <v>0</v>
      </c>
    </row>
    <row r="223" spans="1:11" ht="18.75" x14ac:dyDescent="0.3">
      <c r="A223" s="168" t="s">
        <v>190</v>
      </c>
      <c r="B223" s="153"/>
      <c r="C223" s="153"/>
    </row>
    <row r="224" spans="1:11" ht="15.75" x14ac:dyDescent="0.25">
      <c r="A224" s="167" t="s">
        <v>191</v>
      </c>
      <c r="B224" s="171">
        <v>608.01</v>
      </c>
      <c r="C224" s="169" t="s">
        <v>205</v>
      </c>
    </row>
    <row r="225" spans="1:6" x14ac:dyDescent="0.2">
      <c r="A225" s="167" t="s">
        <v>192</v>
      </c>
      <c r="B225" s="43">
        <v>1.4999999999999999E-2</v>
      </c>
      <c r="C225" s="153"/>
    </row>
    <row r="226" spans="1:6" x14ac:dyDescent="0.2">
      <c r="A226" s="167" t="s">
        <v>193</v>
      </c>
      <c r="B226" s="42">
        <f>B224*B225</f>
        <v>9.1201499999999989</v>
      </c>
      <c r="C226" s="153"/>
    </row>
    <row r="227" spans="1:6" x14ac:dyDescent="0.2">
      <c r="A227" s="167" t="s">
        <v>194</v>
      </c>
      <c r="B227" s="43">
        <v>0.79</v>
      </c>
      <c r="C227" s="153"/>
    </row>
    <row r="228" spans="1:6" x14ac:dyDescent="0.2">
      <c r="A228" s="167" t="s">
        <v>195</v>
      </c>
      <c r="B228" s="42">
        <f>B226/B227</f>
        <v>11.544493670886075</v>
      </c>
      <c r="C228" s="153"/>
    </row>
    <row r="229" spans="1:6" x14ac:dyDescent="0.2">
      <c r="A229" s="167"/>
      <c r="B229" s="167"/>
      <c r="C229" s="153"/>
    </row>
    <row r="230" spans="1:6" ht="15.75" x14ac:dyDescent="0.25">
      <c r="A230" s="167" t="s">
        <v>196</v>
      </c>
      <c r="B230" s="171">
        <v>313.85000000000002</v>
      </c>
      <c r="C230" s="169" t="s">
        <v>197</v>
      </c>
      <c r="D230"/>
      <c r="E230"/>
      <c r="F230"/>
    </row>
    <row r="231" spans="1:6" ht="15.75" x14ac:dyDescent="0.25">
      <c r="A231" s="167" t="s">
        <v>4</v>
      </c>
      <c r="B231" s="41">
        <v>0</v>
      </c>
      <c r="C231" s="169" t="s">
        <v>198</v>
      </c>
      <c r="D231"/>
      <c r="E231"/>
      <c r="F231"/>
    </row>
    <row r="232" spans="1:6" ht="15.75" x14ac:dyDescent="0.25">
      <c r="A232" s="167" t="s">
        <v>199</v>
      </c>
      <c r="B232" s="171">
        <v>-325.76</v>
      </c>
      <c r="C232" s="169" t="s">
        <v>200</v>
      </c>
      <c r="D232"/>
      <c r="E232"/>
      <c r="F232"/>
    </row>
    <row r="233" spans="1:6" ht="15.75" x14ac:dyDescent="0.25">
      <c r="A233" s="167" t="s">
        <v>201</v>
      </c>
      <c r="B233" s="42">
        <f>B228</f>
        <v>11.544493670886075</v>
      </c>
      <c r="C233" s="169"/>
      <c r="D233"/>
      <c r="E233"/>
      <c r="F233"/>
    </row>
    <row r="234" spans="1:6" ht="15.75" x14ac:dyDescent="0.25">
      <c r="A234" s="167" t="s">
        <v>202</v>
      </c>
      <c r="B234" s="42">
        <f>B230-B231-B232+B233</f>
        <v>651.15449367088604</v>
      </c>
      <c r="C234" s="169"/>
      <c r="D234"/>
      <c r="E234"/>
      <c r="F234"/>
    </row>
    <row r="235" spans="1:6" ht="15.75" x14ac:dyDescent="0.25">
      <c r="A235" s="167" t="s">
        <v>203</v>
      </c>
      <c r="B235" s="170">
        <f>B233/B234</f>
        <v>1.7729269755636556E-2</v>
      </c>
      <c r="C235" s="169" t="s">
        <v>204</v>
      </c>
      <c r="D235"/>
      <c r="E235"/>
      <c r="F235"/>
    </row>
  </sheetData>
  <mergeCells count="16">
    <mergeCell ref="E3:H10"/>
    <mergeCell ref="A58:C58"/>
    <mergeCell ref="B7:C7"/>
    <mergeCell ref="A156:G156"/>
    <mergeCell ref="A211:G211"/>
    <mergeCell ref="A157:G157"/>
    <mergeCell ref="A154:G154"/>
    <mergeCell ref="A200:G200"/>
    <mergeCell ref="D18:J18"/>
    <mergeCell ref="D20:J20"/>
    <mergeCell ref="D19:J19"/>
    <mergeCell ref="A22:G22"/>
    <mergeCell ref="A23:G25"/>
    <mergeCell ref="A31:A32"/>
    <mergeCell ref="A59:G59"/>
    <mergeCell ref="A29:D30"/>
  </mergeCells>
  <phoneticPr fontId="28" type="noConversion"/>
  <dataValidations disablePrompts="1" count="1">
    <dataValidation type="list" allowBlank="1" showInputMessage="1" showErrorMessage="1" sqref="D114" xr:uid="{00000000-0002-0000-0000-000000000000}">
      <formula1>$Q114:Q115</formula1>
    </dataValidation>
  </dataValidations>
  <pageMargins left="0.75" right="0.75" top="1" bottom="1" header="0.5" footer="0.5"/>
  <pageSetup paperSize="121" scale="17" fitToHeight="4" orientation="landscape" r:id="rId1"/>
  <headerFooter>
    <oddFooter>&amp;R Rev. 4/30/2019</oddFooter>
  </headerFooter>
  <rowBreaks count="2" manualBreakCount="2">
    <brk id="61" max="6" man="1"/>
    <brk id="112"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87EBD-34D7-4491-A131-E84DF6AE0EAC}">
  <dimension ref="A1:E50"/>
  <sheetViews>
    <sheetView workbookViewId="0">
      <selection activeCell="K19" sqref="K19"/>
    </sheetView>
  </sheetViews>
  <sheetFormatPr defaultRowHeight="15.75" x14ac:dyDescent="0.25"/>
  <cols>
    <col min="1" max="1" width="13" bestFit="1" customWidth="1"/>
    <col min="2" max="2" width="41.625" bestFit="1" customWidth="1"/>
    <col min="3" max="3" width="35.125" bestFit="1" customWidth="1"/>
    <col min="4" max="4" width="14.25" customWidth="1"/>
    <col min="5" max="5" width="30.75" bestFit="1" customWidth="1"/>
  </cols>
  <sheetData>
    <row r="1" spans="1:5" x14ac:dyDescent="0.25">
      <c r="A1" s="152" t="s">
        <v>261</v>
      </c>
    </row>
    <row r="5" spans="1:5" x14ac:dyDescent="0.25">
      <c r="A5" s="122" t="s">
        <v>208</v>
      </c>
      <c r="B5" s="122" t="s">
        <v>254</v>
      </c>
      <c r="C5" s="122" t="s">
        <v>255</v>
      </c>
      <c r="D5" s="122" t="s">
        <v>256</v>
      </c>
      <c r="E5" s="122" t="s">
        <v>257</v>
      </c>
    </row>
    <row r="6" spans="1:5" x14ac:dyDescent="0.25">
      <c r="A6" s="123" t="s">
        <v>209</v>
      </c>
      <c r="B6" s="124">
        <v>0.865429086179622</v>
      </c>
      <c r="C6" s="124">
        <v>0.865429086179622</v>
      </c>
      <c r="D6" s="125">
        <f>C6/B6-1</f>
        <v>0</v>
      </c>
      <c r="E6" s="124"/>
    </row>
    <row r="7" spans="1:5" x14ac:dyDescent="0.25">
      <c r="A7" s="123" t="s">
        <v>210</v>
      </c>
      <c r="B7" s="124">
        <v>0.94845616562786195</v>
      </c>
      <c r="C7" s="124">
        <v>0.94845616562786195</v>
      </c>
      <c r="D7" s="125">
        <f t="shared" ref="D7:D50" si="0">C7/B7-1</f>
        <v>0</v>
      </c>
      <c r="E7" s="124"/>
    </row>
    <row r="8" spans="1:5" x14ac:dyDescent="0.25">
      <c r="A8" s="123" t="s">
        <v>211</v>
      </c>
      <c r="B8" s="124">
        <v>0.93024858719327497</v>
      </c>
      <c r="C8" s="124">
        <v>0.93024858719327497</v>
      </c>
      <c r="D8" s="125">
        <f t="shared" si="0"/>
        <v>0</v>
      </c>
      <c r="E8" s="124"/>
    </row>
    <row r="9" spans="1:5" x14ac:dyDescent="0.25">
      <c r="A9" s="123" t="s">
        <v>212</v>
      </c>
      <c r="B9" s="124">
        <v>1.1937197293694799</v>
      </c>
      <c r="C9" s="124">
        <v>1.1937197293694799</v>
      </c>
      <c r="D9" s="125">
        <f t="shared" si="0"/>
        <v>0</v>
      </c>
      <c r="E9" s="124"/>
    </row>
    <row r="10" spans="1:5" x14ac:dyDescent="0.25">
      <c r="A10" s="123" t="s">
        <v>213</v>
      </c>
      <c r="B10" s="124">
        <v>0.94158796342268902</v>
      </c>
      <c r="C10" s="124">
        <v>0.94158796342268902</v>
      </c>
      <c r="D10" s="125">
        <f t="shared" si="0"/>
        <v>0</v>
      </c>
      <c r="E10" s="124"/>
    </row>
    <row r="11" spans="1:5" x14ac:dyDescent="0.25">
      <c r="A11" s="123" t="s">
        <v>214</v>
      </c>
      <c r="B11" s="124">
        <v>0.96655340237852805</v>
      </c>
      <c r="C11" s="124">
        <v>0.96655340237852805</v>
      </c>
      <c r="D11" s="125">
        <f t="shared" si="0"/>
        <v>0</v>
      </c>
      <c r="E11" s="124"/>
    </row>
    <row r="12" spans="1:5" x14ac:dyDescent="0.25">
      <c r="A12" s="123" t="s">
        <v>215</v>
      </c>
      <c r="B12" s="124">
        <v>1.0407236377668601</v>
      </c>
      <c r="C12" s="124">
        <v>1.0407236377668601</v>
      </c>
      <c r="D12" s="125">
        <f t="shared" si="0"/>
        <v>0</v>
      </c>
      <c r="E12" s="124"/>
    </row>
    <row r="13" spans="1:5" x14ac:dyDescent="0.25">
      <c r="A13" s="123" t="s">
        <v>216</v>
      </c>
      <c r="B13" s="124">
        <v>0.99897640153205702</v>
      </c>
      <c r="C13" s="124">
        <v>0.99897640153205702</v>
      </c>
      <c r="D13" s="125">
        <f t="shared" si="0"/>
        <v>0</v>
      </c>
      <c r="E13" s="124"/>
    </row>
    <row r="14" spans="1:5" x14ac:dyDescent="0.25">
      <c r="A14" s="123" t="s">
        <v>217</v>
      </c>
      <c r="B14" s="124">
        <v>1.0353671857973801</v>
      </c>
      <c r="C14" s="124">
        <v>1.0353671857973801</v>
      </c>
      <c r="D14" s="125">
        <f t="shared" si="0"/>
        <v>0</v>
      </c>
      <c r="E14" s="124"/>
    </row>
    <row r="15" spans="1:5" x14ac:dyDescent="0.25">
      <c r="A15" s="123" t="s">
        <v>218</v>
      </c>
      <c r="B15" s="124">
        <v>0.84153481995724599</v>
      </c>
      <c r="C15" s="124">
        <v>0.84153481995724599</v>
      </c>
      <c r="D15" s="125">
        <f t="shared" si="0"/>
        <v>0</v>
      </c>
      <c r="E15" s="124"/>
    </row>
    <row r="16" spans="1:5" x14ac:dyDescent="0.25">
      <c r="A16" s="123" t="s">
        <v>219</v>
      </c>
      <c r="B16" s="124">
        <v>1.2353168725794801</v>
      </c>
      <c r="C16" s="124">
        <v>1.2353168725794801</v>
      </c>
      <c r="D16" s="125">
        <f t="shared" si="0"/>
        <v>0</v>
      </c>
      <c r="E16" s="124"/>
    </row>
    <row r="17" spans="1:5" x14ac:dyDescent="0.25">
      <c r="A17" s="123" t="s">
        <v>220</v>
      </c>
      <c r="B17" s="124">
        <v>1.10910756090985</v>
      </c>
      <c r="C17" s="124">
        <v>1.10910756090985</v>
      </c>
      <c r="D17" s="125">
        <f t="shared" si="0"/>
        <v>0</v>
      </c>
      <c r="E17" s="124"/>
    </row>
    <row r="18" spans="1:5" x14ac:dyDescent="0.25">
      <c r="A18" s="123" t="s">
        <v>221</v>
      </c>
      <c r="B18" s="124">
        <v>1.0386652551840601</v>
      </c>
      <c r="C18" s="124">
        <v>1.0386652551840601</v>
      </c>
      <c r="D18" s="125">
        <f t="shared" si="0"/>
        <v>0</v>
      </c>
      <c r="E18" s="124"/>
    </row>
    <row r="19" spans="1:5" x14ac:dyDescent="0.25">
      <c r="A19" s="123" t="s">
        <v>222</v>
      </c>
      <c r="B19" s="124">
        <v>0.98964302848967001</v>
      </c>
      <c r="C19" s="124">
        <v>0.98964302848967001</v>
      </c>
      <c r="D19" s="125">
        <f t="shared" si="0"/>
        <v>0</v>
      </c>
      <c r="E19" s="124"/>
    </row>
    <row r="20" spans="1:5" x14ac:dyDescent="0.25">
      <c r="A20" s="123" t="s">
        <v>223</v>
      </c>
      <c r="B20" s="124">
        <v>1.0054939764753901</v>
      </c>
      <c r="C20" s="124">
        <v>1.0054939764753901</v>
      </c>
      <c r="D20" s="125">
        <f t="shared" si="0"/>
        <v>0</v>
      </c>
      <c r="E20" s="124"/>
    </row>
    <row r="21" spans="1:5" x14ac:dyDescent="0.25">
      <c r="A21" s="123" t="s">
        <v>224</v>
      </c>
      <c r="B21" s="124">
        <v>1.0201758473140301</v>
      </c>
      <c r="C21" s="124">
        <v>1.0201758473140301</v>
      </c>
      <c r="D21" s="125">
        <f t="shared" si="0"/>
        <v>0</v>
      </c>
      <c r="E21" s="124"/>
    </row>
    <row r="22" spans="1:5" x14ac:dyDescent="0.25">
      <c r="A22" s="123" t="s">
        <v>225</v>
      </c>
      <c r="B22" s="124">
        <v>1.0378086672564799</v>
      </c>
      <c r="C22" s="124">
        <v>1.0378086672564799</v>
      </c>
      <c r="D22" s="125">
        <f t="shared" si="0"/>
        <v>0</v>
      </c>
      <c r="E22" s="124"/>
    </row>
    <row r="23" spans="1:5" x14ac:dyDescent="0.25">
      <c r="A23" s="123" t="s">
        <v>226</v>
      </c>
      <c r="B23" s="124">
        <v>0.96521326539771801</v>
      </c>
      <c r="C23" s="124">
        <v>0.96521326539771801</v>
      </c>
      <c r="D23" s="125">
        <f t="shared" si="0"/>
        <v>0</v>
      </c>
      <c r="E23" s="124"/>
    </row>
    <row r="24" spans="1:5" x14ac:dyDescent="0.25">
      <c r="A24" s="123" t="s">
        <v>227</v>
      </c>
      <c r="B24" s="124">
        <v>0.94654697183619896</v>
      </c>
      <c r="C24" s="124">
        <v>0.94654697183619896</v>
      </c>
      <c r="D24" s="125">
        <f t="shared" si="0"/>
        <v>0</v>
      </c>
      <c r="E24" s="124"/>
    </row>
    <row r="25" spans="1:5" x14ac:dyDescent="0.25">
      <c r="A25" s="123" t="s">
        <v>228</v>
      </c>
      <c r="B25" s="124">
        <v>1.00612364736021</v>
      </c>
      <c r="C25" s="124">
        <v>1.00612364736021</v>
      </c>
      <c r="D25" s="125">
        <f t="shared" si="0"/>
        <v>0</v>
      </c>
      <c r="E25" s="124"/>
    </row>
    <row r="26" spans="1:5" x14ac:dyDescent="0.25">
      <c r="A26" s="123" t="s">
        <v>229</v>
      </c>
      <c r="B26" s="124">
        <v>1.08481547895379</v>
      </c>
      <c r="C26" s="124">
        <v>1.08481547895379</v>
      </c>
      <c r="D26" s="125">
        <f t="shared" si="0"/>
        <v>0</v>
      </c>
      <c r="E26" s="124"/>
    </row>
    <row r="27" spans="1:5" x14ac:dyDescent="0.25">
      <c r="A27" s="123" t="s">
        <v>230</v>
      </c>
      <c r="B27" s="124">
        <v>0.91805222846789702</v>
      </c>
      <c r="C27" s="124">
        <v>0.91805222846789702</v>
      </c>
      <c r="D27" s="125">
        <f t="shared" si="0"/>
        <v>0</v>
      </c>
      <c r="E27" s="124"/>
    </row>
    <row r="28" spans="1:5" x14ac:dyDescent="0.25">
      <c r="A28" s="123" t="s">
        <v>231</v>
      </c>
      <c r="B28" s="124">
        <v>1.1264740374979501</v>
      </c>
      <c r="C28" s="124">
        <v>1.1264740374979501</v>
      </c>
      <c r="D28" s="125">
        <f t="shared" si="0"/>
        <v>0</v>
      </c>
      <c r="E28" s="124"/>
    </row>
    <row r="29" spans="1:5" x14ac:dyDescent="0.25">
      <c r="A29" s="123" t="s">
        <v>232</v>
      </c>
      <c r="B29" s="124">
        <v>0.86707705306632299</v>
      </c>
      <c r="C29" s="124">
        <v>0.86707705306632299</v>
      </c>
      <c r="D29" s="125">
        <f t="shared" si="0"/>
        <v>0</v>
      </c>
      <c r="E29" s="124"/>
    </row>
    <row r="30" spans="1:5" x14ac:dyDescent="0.25">
      <c r="A30" s="123" t="s">
        <v>233</v>
      </c>
      <c r="B30" s="124">
        <v>0.93023708644257896</v>
      </c>
      <c r="C30" s="124">
        <v>0.93023708644257896</v>
      </c>
      <c r="D30" s="125">
        <f t="shared" si="0"/>
        <v>0</v>
      </c>
      <c r="E30" s="124"/>
    </row>
    <row r="31" spans="1:5" x14ac:dyDescent="0.25">
      <c r="A31" s="123" t="s">
        <v>234</v>
      </c>
      <c r="B31" s="124">
        <v>0.99621663794585003</v>
      </c>
      <c r="C31" s="124">
        <v>0.99621663794585003</v>
      </c>
      <c r="D31" s="125">
        <f t="shared" si="0"/>
        <v>0</v>
      </c>
      <c r="E31" s="124"/>
    </row>
    <row r="32" spans="1:5" x14ac:dyDescent="0.25">
      <c r="A32" s="123" t="s">
        <v>235</v>
      </c>
      <c r="B32" s="124">
        <v>1.0105047096259101</v>
      </c>
      <c r="C32" s="124">
        <v>1.0105047096259101</v>
      </c>
      <c r="D32" s="125">
        <f t="shared" si="0"/>
        <v>0</v>
      </c>
      <c r="E32" s="124"/>
    </row>
    <row r="33" spans="1:5" x14ac:dyDescent="0.25">
      <c r="A33" s="123" t="s">
        <v>236</v>
      </c>
      <c r="B33" s="124">
        <v>0.99814502119124804</v>
      </c>
      <c r="C33" s="124">
        <v>0.99814502119124804</v>
      </c>
      <c r="D33" s="125">
        <f t="shared" si="0"/>
        <v>0</v>
      </c>
      <c r="E33" s="124"/>
    </row>
    <row r="34" spans="1:5" x14ac:dyDescent="0.25">
      <c r="A34" s="123" t="s">
        <v>237</v>
      </c>
      <c r="B34" s="124">
        <v>1.0401828106725699</v>
      </c>
      <c r="C34" s="124">
        <v>1.0401828106725699</v>
      </c>
      <c r="D34" s="125">
        <f t="shared" si="0"/>
        <v>0</v>
      </c>
      <c r="E34" s="124"/>
    </row>
    <row r="35" spans="1:5" x14ac:dyDescent="0.25">
      <c r="A35" s="123" t="s">
        <v>238</v>
      </c>
      <c r="B35" s="124">
        <v>0.96136637676103898</v>
      </c>
      <c r="C35" s="124">
        <v>0.96136637676103898</v>
      </c>
      <c r="D35" s="125">
        <f t="shared" si="0"/>
        <v>0</v>
      </c>
      <c r="E35" s="124"/>
    </row>
    <row r="36" spans="1:5" x14ac:dyDescent="0.25">
      <c r="A36" s="123" t="s">
        <v>239</v>
      </c>
      <c r="B36" s="124">
        <v>0.99798132693604902</v>
      </c>
      <c r="C36" s="124">
        <v>0.99798132693604902</v>
      </c>
      <c r="D36" s="125">
        <f t="shared" si="0"/>
        <v>0</v>
      </c>
      <c r="E36" s="124"/>
    </row>
    <row r="37" spans="1:5" x14ac:dyDescent="0.25">
      <c r="A37" s="123" t="s">
        <v>240</v>
      </c>
      <c r="B37" s="124">
        <v>1.18465986534607</v>
      </c>
      <c r="C37" s="124">
        <v>1.18465986534607</v>
      </c>
      <c r="D37" s="125">
        <f t="shared" si="0"/>
        <v>0</v>
      </c>
      <c r="E37" s="124"/>
    </row>
    <row r="38" spans="1:5" x14ac:dyDescent="0.25">
      <c r="A38" s="123" t="s">
        <v>241</v>
      </c>
      <c r="B38" s="124">
        <v>0.83943809205791398</v>
      </c>
      <c r="C38" s="124">
        <v>0.83943809205791398</v>
      </c>
      <c r="D38" s="125">
        <f t="shared" si="0"/>
        <v>0</v>
      </c>
      <c r="E38" s="124"/>
    </row>
    <row r="39" spans="1:5" x14ac:dyDescent="0.25">
      <c r="A39" s="123" t="s">
        <v>242</v>
      </c>
      <c r="B39" s="124">
        <v>1.0364552867026</v>
      </c>
      <c r="C39" s="124">
        <v>1.0364552867026</v>
      </c>
      <c r="D39" s="125">
        <f t="shared" si="0"/>
        <v>0</v>
      </c>
      <c r="E39" s="124"/>
    </row>
    <row r="40" spans="1:5" x14ac:dyDescent="0.25">
      <c r="A40" s="123" t="s">
        <v>243</v>
      </c>
      <c r="B40" s="124">
        <v>1.1300999762985899</v>
      </c>
      <c r="C40" s="124">
        <v>1.1300999762985899</v>
      </c>
      <c r="D40" s="125">
        <f t="shared" si="0"/>
        <v>0</v>
      </c>
      <c r="E40" s="124"/>
    </row>
    <row r="41" spans="1:5" x14ac:dyDescent="0.25">
      <c r="A41" s="123" t="s">
        <v>244</v>
      </c>
      <c r="B41" s="124">
        <v>1.02995031773495</v>
      </c>
      <c r="C41" s="124">
        <v>1.02995031773495</v>
      </c>
      <c r="D41" s="125">
        <f t="shared" si="0"/>
        <v>0</v>
      </c>
      <c r="E41" s="124"/>
    </row>
    <row r="42" spans="1:5" x14ac:dyDescent="0.25">
      <c r="A42" s="123" t="s">
        <v>245</v>
      </c>
      <c r="B42" s="124">
        <v>1.16614008174529</v>
      </c>
      <c r="C42" s="124">
        <v>1.16614008174529</v>
      </c>
      <c r="D42" s="125">
        <f t="shared" si="0"/>
        <v>0</v>
      </c>
      <c r="E42" s="124"/>
    </row>
    <row r="43" spans="1:5" x14ac:dyDescent="0.25">
      <c r="A43" s="123" t="s">
        <v>246</v>
      </c>
      <c r="B43" s="124">
        <v>1.0943038056721499</v>
      </c>
      <c r="C43" s="124">
        <v>1.0943038056721499</v>
      </c>
      <c r="D43" s="125">
        <f t="shared" si="0"/>
        <v>0</v>
      </c>
      <c r="E43" s="124"/>
    </row>
    <row r="44" spans="1:5" x14ac:dyDescent="0.25">
      <c r="A44" s="123" t="s">
        <v>247</v>
      </c>
      <c r="B44" s="124">
        <v>1.0085365588419899</v>
      </c>
      <c r="C44" s="124">
        <v>1.0085365588419899</v>
      </c>
      <c r="D44" s="125">
        <f t="shared" si="0"/>
        <v>0</v>
      </c>
      <c r="E44" s="124"/>
    </row>
    <row r="45" spans="1:5" x14ac:dyDescent="0.25">
      <c r="A45" s="123" t="s">
        <v>248</v>
      </c>
      <c r="B45" s="124">
        <v>1.0109662548214</v>
      </c>
      <c r="C45" s="124">
        <v>1.0109662548214</v>
      </c>
      <c r="D45" s="125">
        <f t="shared" si="0"/>
        <v>0</v>
      </c>
      <c r="E45" s="124"/>
    </row>
    <row r="46" spans="1:5" x14ac:dyDescent="0.25">
      <c r="A46" s="123" t="s">
        <v>249</v>
      </c>
      <c r="B46" s="124">
        <v>1.4043147146247199</v>
      </c>
      <c r="C46" s="124">
        <v>1.4043147146247199</v>
      </c>
      <c r="D46" s="125">
        <f t="shared" si="0"/>
        <v>0</v>
      </c>
      <c r="E46" s="124"/>
    </row>
    <row r="47" spans="1:5" x14ac:dyDescent="0.25">
      <c r="A47" s="123" t="s">
        <v>250</v>
      </c>
      <c r="B47" s="124">
        <v>0.96038176892581795</v>
      </c>
      <c r="C47" s="124">
        <v>0.96038176892581795</v>
      </c>
      <c r="D47" s="125">
        <f t="shared" si="0"/>
        <v>0</v>
      </c>
      <c r="E47" s="124"/>
    </row>
    <row r="48" spans="1:5" x14ac:dyDescent="0.25">
      <c r="A48" s="123" t="s">
        <v>251</v>
      </c>
      <c r="B48" s="124">
        <v>1.28050338611939</v>
      </c>
      <c r="C48" s="124">
        <v>1.28050338611939</v>
      </c>
      <c r="D48" s="125">
        <f t="shared" si="0"/>
        <v>0</v>
      </c>
      <c r="E48" s="124"/>
    </row>
    <row r="49" spans="1:5" x14ac:dyDescent="0.25">
      <c r="A49" s="123" t="s">
        <v>252</v>
      </c>
      <c r="B49" s="124">
        <v>0.976641558178306</v>
      </c>
      <c r="C49" s="124">
        <v>0.976641558178306</v>
      </c>
      <c r="D49" s="125">
        <f t="shared" si="0"/>
        <v>0</v>
      </c>
      <c r="E49" s="124"/>
    </row>
    <row r="50" spans="1:5" x14ac:dyDescent="0.25">
      <c r="A50" s="123" t="s">
        <v>253</v>
      </c>
      <c r="B50" s="124">
        <v>1.1793061675490499</v>
      </c>
      <c r="C50" s="124">
        <v>1.1793061675490499</v>
      </c>
      <c r="D50" s="125">
        <f t="shared" si="0"/>
        <v>0</v>
      </c>
      <c r="E50" s="12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EC092-54E0-495E-98B4-C340C603A957}">
  <dimension ref="A1"/>
  <sheetViews>
    <sheetView workbookViewId="0">
      <selection activeCell="D29" sqref="D29"/>
    </sheetView>
  </sheetViews>
  <sheetFormatPr defaultRowHeight="15.75" x14ac:dyDescent="0.25"/>
  <sheetData>
    <row r="1" spans="1:1" x14ac:dyDescent="0.25">
      <c r="A1" s="119" t="s">
        <v>258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1DFC2-FA62-4136-BB00-47E97F0BEAB3}">
  <dimension ref="A1"/>
  <sheetViews>
    <sheetView workbookViewId="0">
      <selection activeCell="J17" sqref="J17"/>
    </sheetView>
  </sheetViews>
  <sheetFormatPr defaultRowHeight="15.75" x14ac:dyDescent="0.25"/>
  <sheetData>
    <row r="1" spans="1:1" x14ac:dyDescent="0.25">
      <c r="A1" s="119"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46C27-5216-4983-901B-53FD4A4A3B2A}">
  <dimension ref="A1"/>
  <sheetViews>
    <sheetView workbookViewId="0">
      <selection activeCell="G26" sqref="G26"/>
    </sheetView>
  </sheetViews>
  <sheetFormatPr defaultRowHeight="15.75" x14ac:dyDescent="0.25"/>
  <sheetData>
    <row r="1" spans="1:1" x14ac:dyDescent="0.25">
      <c r="A1" t="s">
        <v>179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6C1D02312CD2E49B4D93EF0161D3548" ma:contentTypeVersion="20" ma:contentTypeDescription="Create a new document." ma:contentTypeScope="" ma:versionID="eb2d3626dc137a0ca03af7b9e7366a00">
  <xsd:schema xmlns:xsd="http://www.w3.org/2001/XMLSchema" xmlns:xs="http://www.w3.org/2001/XMLSchema" xmlns:p="http://schemas.microsoft.com/office/2006/metadata/properties" xmlns:ns1="http://schemas.microsoft.com/sharepoint/v3" xmlns:ns2="c115102a-8dd8-476c-a9fa-59d38ce81120" xmlns:ns3="b95476a2-22b2-419c-97ba-13a788a44dff" targetNamespace="http://schemas.microsoft.com/office/2006/metadata/properties" ma:root="true" ma:fieldsID="cc75dfc704f9a14750ba881e9c71a48e" ns1:_="" ns2:_="" ns3:_="">
    <xsd:import namespace="http://schemas.microsoft.com/sharepoint/v3"/>
    <xsd:import namespace="c115102a-8dd8-476c-a9fa-59d38ce81120"/>
    <xsd:import namespace="b95476a2-22b2-419c-97ba-13a788a44df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15102a-8dd8-476c-a9fa-59d38ce811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d716e65e-7ede-4a94-b650-6389e4eba48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5476a2-22b2-419c-97ba-13a788a44df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9637cbaa-42cf-43e4-a910-ad47a8df31dd}" ma:internalName="TaxCatchAll" ma:showField="CatchAllData" ma:web="b95476a2-22b2-419c-97ba-13a788a44d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c115102a-8dd8-476c-a9fa-59d38ce81120">
      <Terms xmlns="http://schemas.microsoft.com/office/infopath/2007/PartnerControls"/>
    </lcf76f155ced4ddcb4097134ff3c332f>
    <TaxCatchAll xmlns="b95476a2-22b2-419c-97ba-13a788a44dff" xsi:nil="true"/>
  </documentManagement>
</p:properties>
</file>

<file path=customXml/itemProps1.xml><?xml version="1.0" encoding="utf-8"?>
<ds:datastoreItem xmlns:ds="http://schemas.openxmlformats.org/officeDocument/2006/customXml" ds:itemID="{2260DB5D-455C-433E-A35C-334EC34B07DC}">
  <ds:schemaRefs>
    <ds:schemaRef ds:uri="http://schemas.microsoft.com/sharepoint/v3/contenttype/forms"/>
  </ds:schemaRefs>
</ds:datastoreItem>
</file>

<file path=customXml/itemProps2.xml><?xml version="1.0" encoding="utf-8"?>
<ds:datastoreItem xmlns:ds="http://schemas.openxmlformats.org/officeDocument/2006/customXml" ds:itemID="{F2A73FE5-02AC-413E-A71C-0107B79FED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115102a-8dd8-476c-a9fa-59d38ce81120"/>
    <ds:schemaRef ds:uri="b95476a2-22b2-419c-97ba-13a788a44d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7CA194-ABD7-4566-8B52-E60D77B3AF54}">
  <ds:schemaRefs>
    <ds:schemaRef ds:uri="http://schemas.microsoft.com/office/2006/metadata/properties"/>
    <ds:schemaRef ds:uri="http://schemas.microsoft.com/office/infopath/2007/PartnerControls"/>
    <ds:schemaRef ds:uri="http://schemas.microsoft.com/sharepoint/v3"/>
    <ds:schemaRef ds:uri="c115102a-8dd8-476c-a9fa-59d38ce81120"/>
    <ds:schemaRef ds:uri="b95476a2-22b2-419c-97ba-13a788a44df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Part III Actuarial Data</vt:lpstr>
      <vt:lpstr>Rating Area</vt:lpstr>
      <vt:lpstr>Enrollment assumptions</vt:lpstr>
      <vt:lpstr>Risk adjustment PMPM</vt:lpstr>
      <vt:lpstr>CSR Load</vt:lpstr>
      <vt:lpstr>'Part III Actuarial Data'!Print_Area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Traci</dc:creator>
  <cp:lastModifiedBy>Andreea Savu</cp:lastModifiedBy>
  <cp:lastPrinted>2019-05-02T17:38:40Z</cp:lastPrinted>
  <dcterms:created xsi:type="dcterms:W3CDTF">2012-10-19T14:17:07Z</dcterms:created>
  <dcterms:modified xsi:type="dcterms:W3CDTF">2025-05-05T18:27:49Z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0x01010086C1D02312CD2E49B4D93EF0161D3548</vt:lpwstr>
  </property>
</Properties>
</file>